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8" windowWidth="11352" windowHeight="8448" tabRatio="602"/>
  </bookViews>
  <sheets>
    <sheet name="Приложение №5" sheetId="3" r:id="rId1"/>
    <sheet name="Приложение №4" sheetId="4" r:id="rId2"/>
  </sheets>
  <definedNames>
    <definedName name="_xlnm.Print_Area" localSheetId="0">'Приложение №5'!$A$1:$G$206</definedName>
  </definedNames>
  <calcPr calcId="125725"/>
</workbook>
</file>

<file path=xl/calcChain.xml><?xml version="1.0" encoding="utf-8"?>
<calcChain xmlns="http://schemas.openxmlformats.org/spreadsheetml/2006/main">
  <c r="G50" i="3"/>
  <c r="G151"/>
  <c r="G66"/>
  <c r="G196"/>
  <c r="G126"/>
  <c r="G47"/>
  <c r="G163"/>
  <c r="G142"/>
  <c r="G30"/>
  <c r="G169"/>
  <c r="G166"/>
  <c r="G157"/>
  <c r="G83"/>
  <c r="G62"/>
  <c r="G45"/>
  <c r="G92" l="1"/>
  <c r="G181"/>
  <c r="G91" l="1"/>
  <c r="G90" s="1"/>
  <c r="G32"/>
  <c r="G178"/>
  <c r="G177" s="1"/>
  <c r="G176" s="1"/>
  <c r="G180"/>
  <c r="G179" s="1"/>
  <c r="G175"/>
  <c r="G55" l="1"/>
  <c r="G56"/>
  <c r="G171"/>
  <c r="G170" s="1"/>
  <c r="G134" l="1"/>
  <c r="G133" s="1"/>
  <c r="G131"/>
  <c r="G130" s="1"/>
  <c r="G129" l="1"/>
  <c r="G108" l="1"/>
  <c r="G113"/>
  <c r="G112" s="1"/>
  <c r="G75" l="1"/>
  <c r="G174" l="1"/>
  <c r="G173" s="1"/>
  <c r="G121"/>
  <c r="G145"/>
  <c r="G139"/>
  <c r="G138" s="1"/>
  <c r="G137" s="1"/>
  <c r="G111"/>
  <c r="G187"/>
  <c r="G190"/>
  <c r="G148"/>
  <c r="G117"/>
  <c r="G103" l="1"/>
  <c r="G89"/>
  <c r="G86"/>
  <c r="G65" l="1"/>
  <c r="G64" s="1"/>
  <c r="D28" i="4" l="1"/>
  <c r="G189" i="3" l="1"/>
  <c r="G188" s="1"/>
  <c r="G150"/>
  <c r="G149" s="1"/>
  <c r="G147"/>
  <c r="G146" s="1"/>
  <c r="D40" i="4" l="1"/>
  <c r="D38"/>
  <c r="D36"/>
  <c r="D32"/>
  <c r="D25"/>
  <c r="D23"/>
  <c r="D16"/>
  <c r="G29" i="3"/>
  <c r="G156"/>
  <c r="G155" s="1"/>
  <c r="G68"/>
  <c r="G67" s="1"/>
  <c r="G63" s="1"/>
  <c r="D43" i="4" l="1"/>
  <c r="G46" i="3" l="1"/>
  <c r="G141"/>
  <c r="G140" s="1"/>
  <c r="G136" s="1"/>
  <c r="G128" s="1"/>
  <c r="G125"/>
  <c r="G124" s="1"/>
  <c r="G123" s="1"/>
  <c r="G122" s="1"/>
  <c r="G85"/>
  <c r="G84" s="1"/>
  <c r="G120"/>
  <c r="G119" s="1"/>
  <c r="G118" s="1"/>
  <c r="G162"/>
  <c r="G161" s="1"/>
  <c r="G165"/>
  <c r="G164" s="1"/>
  <c r="G168"/>
  <c r="G167" s="1"/>
  <c r="G102"/>
  <c r="G101" s="1"/>
  <c r="G100" s="1"/>
  <c r="G99" s="1"/>
  <c r="G31"/>
  <c r="G110"/>
  <c r="G109" s="1"/>
  <c r="G144"/>
  <c r="G143" s="1"/>
  <c r="G154"/>
  <c r="G153" s="1"/>
  <c r="G152" s="1"/>
  <c r="G195"/>
  <c r="G194" s="1"/>
  <c r="G193" s="1"/>
  <c r="G23"/>
  <c r="G22" s="1"/>
  <c r="G21" s="1"/>
  <c r="G20" s="1"/>
  <c r="G19" s="1"/>
  <c r="G96"/>
  <c r="G95" s="1"/>
  <c r="G94" s="1"/>
  <c r="G93" s="1"/>
  <c r="G82"/>
  <c r="G81" s="1"/>
  <c r="G88"/>
  <c r="G87" s="1"/>
  <c r="G44"/>
  <c r="G48"/>
  <c r="G39"/>
  <c r="G38" s="1"/>
  <c r="G36"/>
  <c r="G35" s="1"/>
  <c r="G107"/>
  <c r="G106" s="1"/>
  <c r="G105" s="1"/>
  <c r="G116"/>
  <c r="G115" s="1"/>
  <c r="G201"/>
  <c r="G200" s="1"/>
  <c r="G199" s="1"/>
  <c r="G198" s="1"/>
  <c r="G197" s="1"/>
  <c r="G54"/>
  <c r="G58"/>
  <c r="G74"/>
  <c r="G76"/>
  <c r="G186"/>
  <c r="G185" s="1"/>
  <c r="G184" s="1"/>
  <c r="G60"/>
  <c r="G59" s="1"/>
  <c r="G61"/>
  <c r="G80" l="1"/>
  <c r="G79" s="1"/>
  <c r="G78" s="1"/>
  <c r="G160"/>
  <c r="G159" s="1"/>
  <c r="G158" s="1"/>
  <c r="G127" s="1"/>
  <c r="G53"/>
  <c r="G52" s="1"/>
  <c r="G51" s="1"/>
  <c r="G104"/>
  <c r="G98" s="1"/>
  <c r="G43"/>
  <c r="G42" s="1"/>
  <c r="G41" s="1"/>
  <c r="G183"/>
  <c r="G182" s="1"/>
  <c r="G28"/>
  <c r="G27" s="1"/>
  <c r="G26" s="1"/>
  <c r="G25" s="1"/>
  <c r="G73"/>
  <c r="G72" s="1"/>
  <c r="G71" s="1"/>
  <c r="G70" s="1"/>
  <c r="G192"/>
  <c r="G191" s="1"/>
  <c r="G34"/>
  <c r="G33" l="1"/>
  <c r="G203" l="1"/>
  <c r="G17" s="1"/>
  <c r="G18"/>
</calcChain>
</file>

<file path=xl/sharedStrings.xml><?xml version="1.0" encoding="utf-8"?>
<sst xmlns="http://schemas.openxmlformats.org/spreadsheetml/2006/main" count="1109" uniqueCount="240">
  <si>
    <t>Наименование</t>
  </si>
  <si>
    <t>Целевая статья</t>
  </si>
  <si>
    <t>Вид расхода</t>
  </si>
  <si>
    <t>Подраз-дел</t>
  </si>
  <si>
    <t>01</t>
  </si>
  <si>
    <t>00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</si>
  <si>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</si>
  <si>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</si>
  <si>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</si>
  <si>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</si>
  <si>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Резервные фонды</t>
  </si>
  <si>
    <t>09</t>
  </si>
  <si>
    <t>Транспорт</t>
  </si>
  <si>
    <t>08</t>
  </si>
  <si>
    <t>Другие виды транспорта</t>
  </si>
  <si>
    <t>05</t>
  </si>
  <si>
    <t>Жилищное хозяйство</t>
  </si>
  <si>
    <t>Коммунальное хозяйство</t>
  </si>
  <si>
    <t>Благоустройство</t>
  </si>
  <si>
    <t>10</t>
  </si>
  <si>
    <t>11</t>
  </si>
  <si>
    <t>Культура</t>
  </si>
  <si>
    <t>Обеспечение деятельности подведомственных учреждений</t>
  </si>
  <si>
    <t>ВСЕГО</t>
  </si>
  <si>
    <t>Глава</t>
  </si>
  <si>
    <t>Раздел</t>
  </si>
  <si>
    <t>Ведомственная структура</t>
  </si>
  <si>
    <t>505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</si>
  <si>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</si>
  <si>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</si>
  <si>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</si>
  <si>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КУЛЬТУРА И КИНЕМАТОГРАФИЯ</t>
  </si>
  <si>
    <t>СОЦИАЛЬНАЯ ПОЛИТИКА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</si>
  <si>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</si>
  <si>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</si>
  <si>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</si>
  <si>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</si>
  <si>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РЕЗЕРВНЫЕ ФОНДЫ</t>
  </si>
  <si>
    <t>ОБЩЕГОСУДАРСТВЕННЫЕ ВОПРОСЫ</t>
  </si>
  <si>
    <t>Дорожное хозяйство (дорожные фонды)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</si>
  <si>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</si>
  <si>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Социальное обеспечение населения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</si>
  <si>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</si>
  <si>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</si>
  <si>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Сумма, тыс.руб.</t>
  </si>
  <si>
    <t>Глава  муниципального образования "Урдомское"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</si>
  <si>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</si>
  <si>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</si>
  <si>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 органов)</t>
  </si>
  <si>
    <t>100</t>
  </si>
  <si>
    <t>120</t>
  </si>
  <si>
    <t>Обеспечение деятельности Совета депутатов МО "Урдомское"</t>
  </si>
  <si>
    <t>Совет депутатов муниципального образования "Урдомское"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</si>
  <si>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</si>
  <si>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</si>
  <si>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200 </t>
  </si>
  <si>
    <t>240</t>
  </si>
  <si>
    <t>Обеспечение деятельности Администрации МО "Урдомское"</t>
  </si>
  <si>
    <t>Администрация муниципального образования "Урдомское"</t>
  </si>
  <si>
    <t xml:space="preserve">100 </t>
  </si>
  <si>
    <t>200</t>
  </si>
  <si>
    <t xml:space="preserve">505 </t>
  </si>
  <si>
    <t>Резервный фонд Администрации МО "Урдомское"</t>
  </si>
  <si>
    <t xml:space="preserve">Резервный фонд </t>
  </si>
  <si>
    <t>800</t>
  </si>
  <si>
    <t>870</t>
  </si>
  <si>
    <t>Иные бюджетные ассигнования</t>
  </si>
  <si>
    <t>Осуществление первичного воинского учета на территориях, где отсутствуют военные комиссариаты</t>
  </si>
  <si>
    <t>Мероприятия по обеспечению пожарной безопасности</t>
  </si>
  <si>
    <t>Мероприятия по обеспечению безопасности на воде</t>
  </si>
  <si>
    <t>Содержание сетей уличного освещения</t>
  </si>
  <si>
    <t>Организация и содержание мест захоронений</t>
  </si>
  <si>
    <t>Прочие мероприятия по благоустройству</t>
  </si>
  <si>
    <t>Субсидии бюджетным учреждениям</t>
  </si>
  <si>
    <t>610</t>
  </si>
  <si>
    <t>Содержание автомобильных дорог в зимний период</t>
  </si>
  <si>
    <t>Содержание автомобильных дорог в летний период</t>
  </si>
  <si>
    <t>810</t>
  </si>
  <si>
    <t>Обеспечение функционирования Главы МО "Урдомское"</t>
  </si>
  <si>
    <t>Субсидии на проведение отдельных мероприятий по другим видам транспорта</t>
  </si>
  <si>
    <t>Непрограммные расходы</t>
  </si>
  <si>
    <t>Иные межбюджетные трансферты на осуществление полномочий по осуществлению внешнего муниципального контроля</t>
  </si>
  <si>
    <t>Уплата налогов, сборов и иных платежей</t>
  </si>
  <si>
    <t>850</t>
  </si>
  <si>
    <t xml:space="preserve">Непрограммные расходы </t>
  </si>
  <si>
    <t>Мероприятия в сфере дорожной деятельности в отношении дорог общего пользования местного значения</t>
  </si>
  <si>
    <t>Социальные выплаты гражданам, кроме публичных нормативных социальных выплат</t>
  </si>
  <si>
    <t>Публикация на официальном сайте Администрации МО "Урдомское" перечня разрабатываемых нормативно-правовых актов</t>
  </si>
  <si>
    <t>Размещение на официальном Интернет-сайте МО «Урдомское» информации о деятельности органов местного самоуправления в области противодействия коррупции, в том числе нормативных правовых актов</t>
  </si>
  <si>
    <t>Пенсионное обеспечение</t>
  </si>
  <si>
    <t>Установление и выплата ежемесячной доплаты к пенсии лицам за выслугу лет на муниципальной службе</t>
  </si>
  <si>
    <t>300</t>
  </si>
  <si>
    <t>55 0 00 00000</t>
  </si>
  <si>
    <t>55 1 00 00000</t>
  </si>
  <si>
    <t>55 1 00 40001</t>
  </si>
  <si>
    <t>56 0 00 00000</t>
  </si>
  <si>
    <t>56 1 00 00000</t>
  </si>
  <si>
    <t>56 1 00 40001</t>
  </si>
  <si>
    <t>05 0 00 00000</t>
  </si>
  <si>
    <t>05 0 00 40013</t>
  </si>
  <si>
    <t>05 0 00 40014</t>
  </si>
  <si>
    <t>57 0 00 00000</t>
  </si>
  <si>
    <t>57 1 00 00000</t>
  </si>
  <si>
    <t xml:space="preserve">57 1 00 40001 </t>
  </si>
  <si>
    <t>57 1 00 40001</t>
  </si>
  <si>
    <t>63 0 00 00000</t>
  </si>
  <si>
    <t>63 0 00 45060</t>
  </si>
  <si>
    <t>59 0 00 00000</t>
  </si>
  <si>
    <t>59 0 00 45000</t>
  </si>
  <si>
    <t>01 0 00 00000</t>
  </si>
  <si>
    <t>01 0 00 40010</t>
  </si>
  <si>
    <t>01 0 00 40030</t>
  </si>
  <si>
    <t>61 0 00 00000</t>
  </si>
  <si>
    <t>61 0 00 45110</t>
  </si>
  <si>
    <t>63 0 00 45200</t>
  </si>
  <si>
    <t>02 0 00 00000</t>
  </si>
  <si>
    <t>02 0 00 40040</t>
  </si>
  <si>
    <t>02 0 00 40050</t>
  </si>
  <si>
    <t xml:space="preserve"> 02 0 00 40050</t>
  </si>
  <si>
    <t>62 0 00 45140</t>
  </si>
  <si>
    <t>Взносы на капитальный ремонт общего имущества в многоквартирных домах</t>
  </si>
  <si>
    <t>03 0 00 00000</t>
  </si>
  <si>
    <t>03 1 00 00000</t>
  </si>
  <si>
    <t>03 2 00 00000</t>
  </si>
  <si>
    <t>03 2 00 40080</t>
  </si>
  <si>
    <t>03 2 00 40100</t>
  </si>
  <si>
    <t>03 2 00 40110</t>
  </si>
  <si>
    <t>63 0 00 41110</t>
  </si>
  <si>
    <t>04 0 00 00000</t>
  </si>
  <si>
    <t>04 0 00 40012</t>
  </si>
  <si>
    <t>13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</si>
  <si>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</si>
  <si>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01 0 00 40020</t>
  </si>
  <si>
    <t>ДРУГИЕ ОБЩЕГОСУДАРСТВЕННЫЕ ВОПРОСЫ</t>
  </si>
  <si>
    <t>07</t>
  </si>
  <si>
    <t>ОБРАЗОВАНИЕ</t>
  </si>
  <si>
    <t>Молодежная политика и оздоровление детей</t>
  </si>
  <si>
    <t>63 0 00 41130</t>
  </si>
  <si>
    <t>Проведение мероприятий для детей и молодежи</t>
  </si>
  <si>
    <t>830</t>
  </si>
  <si>
    <t>Исполнение судебных актов</t>
  </si>
  <si>
    <t>320</t>
  </si>
  <si>
    <t>Социальное обеспечение и иные выплаты населению</t>
  </si>
  <si>
    <t>14</t>
  </si>
  <si>
    <t>Другие вопросы в области национальной безопасности и правоохранительной деятельности</t>
  </si>
  <si>
    <t>08 0 00 00000</t>
  </si>
  <si>
    <t>08 0 00 40016</t>
  </si>
  <si>
    <t>Проведение профилактических мероприятий по противодействию терроризма и экстремизма на территории поселения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</si>
  <si>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</si>
  <si>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</si>
  <si>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</si>
  <si>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Мероприятия в сфере жилищного хозяйства</t>
  </si>
  <si>
    <t>62 0 00 00000</t>
  </si>
  <si>
    <t>Поддержка патриотического воспитания молодежи</t>
  </si>
  <si>
    <t>63 0 00 41131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</si>
  <si>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</si>
  <si>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</si>
  <si>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</si>
  <si>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63 0 00 45150</t>
  </si>
  <si>
    <t>244</t>
  </si>
  <si>
    <t>Ремонт муниципального жилищного фонда</t>
  </si>
  <si>
    <t>62 0 00 45120</t>
  </si>
  <si>
    <t>62 0 00 45130</t>
  </si>
  <si>
    <t>"О бюджете муниципального образования "Урдомское"</t>
  </si>
  <si>
    <t>Осуществление государственных полномочий в сфере административных правонарушений</t>
  </si>
  <si>
    <t>57 1 00 78793</t>
  </si>
  <si>
    <t>03 1 00 40140</t>
  </si>
  <si>
    <t>Содержание объектов водоснабжения и водопроводных сетей</t>
  </si>
  <si>
    <t>Расходы на выплату председателю Совета депутатов МО "Урдомское" в целях обеспечения выполнения функций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</si>
  <si>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выплату персоналу законодательных (представительных) органов государственной власти и представительных органов муниципальных образований</t>
  </si>
  <si>
    <t>по разделам и подразделам классификации расходов бюджета</t>
  </si>
  <si>
    <t xml:space="preserve">Раздел 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</si>
  <si>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</si>
  <si>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</si>
  <si>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</si>
  <si>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</si>
  <si>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</si>
  <si>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</si>
  <si>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</si>
  <si>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</si>
  <si>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</si>
  <si>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</si>
  <si>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</si>
  <si>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Муниципальная программа "Противодействие коррупции в МО "Урдомское" на 2023-2025 годы"</t>
  </si>
  <si>
    <t>Прочие мероприятия в сфере жилищного хозяйства</t>
  </si>
  <si>
    <t>Муниципальная программа "Защита населения и территории от последствий чрезвычайных ситуаций, обеспечение пожарной безопасности и безопасности людей на водных объектах на территории МО "Урдомское" на 2023-2025 годы"</t>
  </si>
  <si>
    <t>Муниципальная программа "Ремонт и содержание автомобильных дорог, находящихся в собственности МО "Урдомское" на 2023-2025 годы"</t>
  </si>
  <si>
    <t>Муниципальная программа "Развитие жилищно-коммунального хозяйства МО "Урдомское" на 2023-2025 годы"</t>
  </si>
  <si>
    <t>Подпрограмма "Благоустройство территории МО "Урдомское" на 2023-2025 годы"</t>
  </si>
  <si>
    <t>Муниципальная программа "Развитие сферы культуры на территории МО "Урдомское" на 2023-2025 годы"</t>
  </si>
  <si>
    <t>Мероприятия по переселению граждан из ветхого и аварийного жилищного фонда</t>
  </si>
  <si>
    <t>62 0 00 40150</t>
  </si>
  <si>
    <t>расходов муниципального бюджета МО "Урдомское" на 2024 год</t>
  </si>
  <si>
    <t>Мероприятия в сфере общегосударственных вопросов, осуществляемые органами местного самоуправления</t>
  </si>
  <si>
    <t>63 0 00 40002</t>
  </si>
  <si>
    <t>Муниципальная программа "Комплексное развитие систем транспортной инфраструктуры и дорожного хозяйства на территории МО "Урдомское" на 2024-2026 годы"</t>
  </si>
  <si>
    <t>12 0 00 45180</t>
  </si>
  <si>
    <t>Муниципальная программа "Профилактика терроризма и экстремизма на территории муниципального образования "Урдомское" на 2023-2025 годы"</t>
  </si>
  <si>
    <t>Распределение расходов бюджета МО "Урдомское" на 2024 год</t>
  </si>
  <si>
    <t xml:space="preserve">Приложение № 5 к Решению Совета депутатов </t>
  </si>
  <si>
    <t xml:space="preserve">на 2024 год" № 37-А от 25 декабря 2023 года </t>
  </si>
  <si>
    <t xml:space="preserve">Приложение № 4 к Решению Совета депутатов </t>
  </si>
  <si>
    <t>на 2024 год" № 37-А от 25 декабря 2023 года</t>
  </si>
  <si>
    <t xml:space="preserve">                                                                        "О внесении изменений и дополнений в Решение</t>
  </si>
  <si>
    <t xml:space="preserve">                                                                         Совета депутатов МО "Урдомское" № 37-А от 25.12.2023г.</t>
  </si>
  <si>
    <t xml:space="preserve">                                                                        "О бюджете муниципального образования "Урдомское"</t>
  </si>
  <si>
    <t xml:space="preserve">                                                                         на 2024 год"</t>
  </si>
  <si>
    <t xml:space="preserve">                                                                          Приложение № 3 к проекту Решения Совета депутатов</t>
  </si>
  <si>
    <t xml:space="preserve">                                                                          Приложение № 4 к проекту Решения Совета депутатов</t>
  </si>
  <si>
    <t>62 0 00 40170</t>
  </si>
  <si>
    <t>410</t>
  </si>
  <si>
    <t>400</t>
  </si>
  <si>
    <t>Строительство и реконструкция объектов капитального строительства муниципальной собственности муниципального образования "Урдомское"</t>
  </si>
  <si>
    <t>Капитальные вложения в объекты государственной (муниципальной) собственности</t>
  </si>
  <si>
    <t>Бюджетные инвестиции</t>
  </si>
  <si>
    <t>03 2 00 S8890</t>
  </si>
  <si>
    <t>Мероприятия, направленные на развитие инициативных проектов в рамках регионального проекта "Комфортное Поморье"</t>
  </si>
  <si>
    <t>63 0 00 51181</t>
  </si>
  <si>
    <t>Иной межбюджетный трансферт на содержание автомобильных дорог общего пользования местного значения</t>
  </si>
  <si>
    <t>02 0 00 83220</t>
  </si>
  <si>
    <t>Адресная программа муниципального образования  «Урдомское» «Переселение граждан из аварийного жилищного фонда на 2019-2025 годы»</t>
  </si>
  <si>
    <t>06 0 00 00000</t>
  </si>
  <si>
    <t>06 0 F3 67483</t>
  </si>
  <si>
    <t>06 0 F3 67484</t>
  </si>
  <si>
    <t>Субсидии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</si>
  <si>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Субсидии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</si>
  <si>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Подпрограмма "Содержание объектов коммунальной инфраструктуры на территории МО "Урдомское" на 2023-2025 годы"</t>
  </si>
  <si>
    <t>Иные межбюджетные трансферты муниципальным районам Архангельской области на поддержку территориального общественного самоуправления</t>
  </si>
  <si>
    <t>03 2 00 S8420</t>
  </si>
  <si>
    <t>Межбюджетные трансферты</t>
  </si>
  <si>
    <t>500</t>
  </si>
  <si>
    <t>Иные межбюджетные трансферты</t>
  </si>
  <si>
    <t>540</t>
  </si>
  <si>
    <t>03 2 00 S889К</t>
  </si>
  <si>
    <t>03 2 00 S889М</t>
  </si>
  <si>
    <t>Мероприятия, направленные на развитие инициативных проектов в рамках регионального проекта "Комфортное Поморье"(МО "Урдомское" "Доброе дело (Безопасное движение пешеходов.Продолжение)" п.Урдома)</t>
  </si>
  <si>
    <t>Мероприятия, направленные на развитие инициативных проектов в рамках регионального проекта "Комфортное Поморье"(МО "Урдомское" "А у нас во дворе" п.Урдома)</t>
  </si>
  <si>
    <t>Мероприятия в рамках Субсидии на оборудование источников наружного противопожарного водоснабжения</t>
  </si>
  <si>
    <t>01 0 00 S6630</t>
  </si>
  <si>
    <t xml:space="preserve">                                                                          №  ___ от ____декабря  2024 г.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</si>
</sst>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8"/>
      <name val="Arial Cyr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sz val="9"/>
      <name val="Calibri"/>
      <family val="2"/>
      <charset val="204"/>
      <scheme val="minor"/>
    </font>
    <font>
      <sz val="8"/>
      <color rgb="FFFF0000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49" fontId="3" fillId="0" borderId="6" xfId="0" applyNumberFormat="1" applyFont="1" applyBorder="1" applyAlignment="1">
      <alignment horizontal="center"/>
    </xf>
    <xf numFmtId="164" fontId="3" fillId="2" borderId="4" xfId="0" applyNumberFormat="1" applyFont="1" applyFill="1" applyBorder="1" applyAlignment="1">
      <alignment horizontal="right"/>
    </xf>
    <xf numFmtId="0" fontId="2" fillId="0" borderId="8" xfId="0" applyFont="1" applyFill="1" applyBorder="1" applyAlignment="1" applyProtection="1">
      <alignment horizontal="left" wrapText="1"/>
    </xf>
    <xf numFmtId="49" fontId="2" fillId="0" borderId="5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right"/>
    </xf>
    <xf numFmtId="0" fontId="2" fillId="0" borderId="10" xfId="0" applyFont="1" applyFill="1" applyBorder="1" applyAlignment="1" applyProtection="1">
      <alignment wrapText="1"/>
    </xf>
    <xf numFmtId="49" fontId="2" fillId="0" borderId="11" xfId="0" applyNumberFormat="1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vertical="center" wrapText="1"/>
    </xf>
    <xf numFmtId="164" fontId="2" fillId="2" borderId="9" xfId="0" applyNumberFormat="1" applyFont="1" applyFill="1" applyBorder="1"/>
    <xf numFmtId="49" fontId="2" fillId="0" borderId="12" xfId="0" applyNumberFormat="1" applyFont="1" applyFill="1" applyBorder="1" applyAlignment="1">
      <alignment horizontal="center"/>
    </xf>
    <xf numFmtId="0" fontId="2" fillId="0" borderId="8" xfId="0" applyFont="1" applyFill="1" applyBorder="1" applyAlignment="1" applyProtection="1">
      <alignment wrapText="1"/>
    </xf>
    <xf numFmtId="49" fontId="2" fillId="0" borderId="13" xfId="0" applyNumberFormat="1" applyFont="1" applyFill="1" applyBorder="1" applyAlignment="1">
      <alignment horizontal="center"/>
    </xf>
    <xf numFmtId="0" fontId="2" fillId="0" borderId="14" xfId="0" applyFont="1" applyFill="1" applyBorder="1" applyAlignment="1" applyProtection="1">
      <alignment wrapText="1"/>
    </xf>
    <xf numFmtId="0" fontId="3" fillId="0" borderId="14" xfId="0" applyFont="1" applyFill="1" applyBorder="1" applyProtection="1"/>
    <xf numFmtId="49" fontId="3" fillId="0" borderId="5" xfId="0" applyNumberFormat="1" applyFont="1" applyFill="1" applyBorder="1" applyAlignment="1">
      <alignment horizontal="center"/>
    </xf>
    <xf numFmtId="164" fontId="3" fillId="2" borderId="9" xfId="0" applyNumberFormat="1" applyFont="1" applyFill="1" applyBorder="1" applyAlignment="1">
      <alignment horizontal="right"/>
    </xf>
    <xf numFmtId="0" fontId="2" fillId="2" borderId="14" xfId="0" applyFont="1" applyFill="1" applyBorder="1" applyProtection="1"/>
    <xf numFmtId="0" fontId="3" fillId="0" borderId="14" xfId="0" applyFont="1" applyFill="1" applyBorder="1" applyAlignment="1" applyProtection="1">
      <alignment wrapText="1"/>
    </xf>
    <xf numFmtId="0" fontId="2" fillId="0" borderId="15" xfId="0" applyFont="1" applyFill="1" applyBorder="1" applyAlignment="1" applyProtection="1">
      <alignment wrapText="1"/>
    </xf>
    <xf numFmtId="49" fontId="3" fillId="0" borderId="11" xfId="0" applyNumberFormat="1" applyFont="1" applyFill="1" applyBorder="1" applyAlignment="1">
      <alignment horizontal="center"/>
    </xf>
    <xf numFmtId="0" fontId="2" fillId="0" borderId="8" xfId="0" applyFont="1" applyFill="1" applyBorder="1" applyProtection="1"/>
    <xf numFmtId="49" fontId="2" fillId="0" borderId="6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164" fontId="2" fillId="2" borderId="4" xfId="0" applyNumberFormat="1" applyFont="1" applyFill="1" applyBorder="1" applyAlignment="1">
      <alignment horizontal="right"/>
    </xf>
    <xf numFmtId="49" fontId="2" fillId="0" borderId="17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3" fillId="0" borderId="8" xfId="0" applyFont="1" applyFill="1" applyBorder="1" applyProtection="1"/>
    <xf numFmtId="49" fontId="3" fillId="0" borderId="18" xfId="0" applyNumberFormat="1" applyFont="1" applyFill="1" applyBorder="1" applyAlignment="1">
      <alignment horizontal="center"/>
    </xf>
    <xf numFmtId="0" fontId="2" fillId="0" borderId="7" xfId="0" applyFont="1" applyBorder="1" applyProtection="1"/>
    <xf numFmtId="0" fontId="2" fillId="0" borderId="7" xfId="0" applyFont="1" applyFill="1" applyBorder="1" applyProtection="1"/>
    <xf numFmtId="49" fontId="2" fillId="0" borderId="17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0" fontId="2" fillId="2" borderId="8" xfId="0" applyFont="1" applyFill="1" applyBorder="1" applyProtection="1"/>
    <xf numFmtId="49" fontId="2" fillId="2" borderId="19" xfId="0" applyNumberFormat="1" applyFont="1" applyFill="1" applyBorder="1" applyAlignment="1">
      <alignment horizontal="center"/>
    </xf>
    <xf numFmtId="49" fontId="2" fillId="2" borderId="13" xfId="0" applyNumberFormat="1" applyFont="1" applyFill="1" applyBorder="1" applyAlignment="1">
      <alignment horizontal="center"/>
    </xf>
    <xf numFmtId="0" fontId="3" fillId="2" borderId="8" xfId="0" applyFont="1" applyFill="1" applyBorder="1" applyProtection="1"/>
    <xf numFmtId="49" fontId="3" fillId="2" borderId="19" xfId="0" applyNumberFormat="1" applyFont="1" applyFill="1" applyBorder="1" applyAlignment="1">
      <alignment horizontal="center"/>
    </xf>
    <xf numFmtId="49" fontId="3" fillId="2" borderId="13" xfId="0" applyNumberFormat="1" applyFont="1" applyFill="1" applyBorder="1" applyAlignment="1">
      <alignment horizontal="center"/>
    </xf>
    <xf numFmtId="164" fontId="3" fillId="2" borderId="9" xfId="0" applyNumberFormat="1" applyFont="1" applyFill="1" applyBorder="1"/>
    <xf numFmtId="164" fontId="2" fillId="2" borderId="20" xfId="0" applyNumberFormat="1" applyFont="1" applyFill="1" applyBorder="1" applyAlignment="1">
      <alignment horizontal="right"/>
    </xf>
    <xf numFmtId="0" fontId="2" fillId="2" borderId="8" xfId="0" applyFont="1" applyFill="1" applyBorder="1"/>
    <xf numFmtId="49" fontId="2" fillId="2" borderId="19" xfId="0" applyNumberFormat="1" applyFont="1" applyFill="1" applyBorder="1"/>
    <xf numFmtId="49" fontId="2" fillId="2" borderId="13" xfId="0" applyNumberFormat="1" applyFont="1" applyFill="1" applyBorder="1"/>
    <xf numFmtId="0" fontId="3" fillId="0" borderId="21" xfId="0" applyFont="1" applyBorder="1"/>
    <xf numFmtId="0" fontId="3" fillId="0" borderId="2" xfId="0" applyFont="1" applyBorder="1"/>
    <xf numFmtId="164" fontId="4" fillId="2" borderId="3" xfId="0" applyNumberFormat="1" applyFont="1" applyFill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3" fillId="0" borderId="5" xfId="0" applyFont="1" applyBorder="1" applyAlignment="1">
      <alignment horizontal="center"/>
    </xf>
    <xf numFmtId="49" fontId="3" fillId="4" borderId="5" xfId="0" applyNumberFormat="1" applyFont="1" applyFill="1" applyBorder="1" applyAlignment="1">
      <alignment horizontal="center"/>
    </xf>
    <xf numFmtId="0" fontId="2" fillId="0" borderId="0" xfId="0" applyFont="1" applyFill="1"/>
    <xf numFmtId="49" fontId="2" fillId="4" borderId="5" xfId="0" applyNumberFormat="1" applyFont="1" applyFill="1" applyBorder="1" applyAlignment="1">
      <alignment horizontal="center"/>
    </xf>
    <xf numFmtId="4" fontId="2" fillId="0" borderId="0" xfId="0" applyNumberFormat="1" applyFont="1"/>
    <xf numFmtId="49" fontId="3" fillId="3" borderId="5" xfId="0" applyNumberFormat="1" applyFont="1" applyFill="1" applyBorder="1" applyAlignment="1">
      <alignment horizontal="center"/>
    </xf>
    <xf numFmtId="49" fontId="2" fillId="3" borderId="5" xfId="0" applyNumberFormat="1" applyFont="1" applyFill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0" xfId="0" applyFont="1"/>
    <xf numFmtId="49" fontId="3" fillId="2" borderId="5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" fontId="2" fillId="0" borderId="0" xfId="0" applyNumberFormat="1" applyFont="1" applyFill="1"/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Border="1" applyAlignment="1"/>
    <xf numFmtId="0" fontId="5" fillId="0" borderId="0" xfId="0" applyFont="1" applyFill="1" applyBorder="1" applyAlignment="1"/>
    <xf numFmtId="0" fontId="5" fillId="0" borderId="0" xfId="0" applyFont="1" applyAlignment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2" fillId="0" borderId="0" xfId="0" applyFont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top" wrapText="1"/>
    </xf>
    <xf numFmtId="164" fontId="3" fillId="4" borderId="5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left" vertical="top" wrapText="1"/>
    </xf>
    <xf numFmtId="164" fontId="3" fillId="3" borderId="5" xfId="0" applyNumberFormat="1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/>
    </xf>
    <xf numFmtId="0" fontId="3" fillId="2" borderId="5" xfId="0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4" fontId="5" fillId="0" borderId="0" xfId="0" applyNumberFormat="1" applyFont="1"/>
    <xf numFmtId="4" fontId="3" fillId="0" borderId="0" xfId="0" applyNumberFormat="1" applyFont="1"/>
    <xf numFmtId="0" fontId="2" fillId="0" borderId="8" xfId="0" applyFont="1" applyFill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07"/>
  <sheetViews>
    <sheetView tabSelected="1" view="pageBreakPreview" zoomScale="110" zoomScaleNormal="100" zoomScaleSheetLayoutView="110" workbookViewId="0">
      <pane xSplit="11856" topLeftCell="O1" activePane="topRight"/>
      <selection activeCell="G3" sqref="G3"/>
      <selection pane="topRight" activeCell="P206" sqref="P206"/>
    </sheetView>
  </sheetViews>
  <sheetFormatPr defaultColWidth="9.109375" defaultRowHeight="10.199999999999999"/>
  <cols>
    <col min="1" max="1" width="42.88671875" style="54" customWidth="1"/>
    <col min="2" max="2" width="6.33203125" style="67" customWidth="1"/>
    <col min="3" max="3" width="7.33203125" style="67" customWidth="1"/>
    <col min="4" max="4" width="7.88671875" style="67" customWidth="1"/>
    <col min="5" max="5" width="12" style="67" customWidth="1"/>
    <col min="6" max="6" width="8" style="67" customWidth="1"/>
    <col min="7" max="7" width="11.5546875" style="67" customWidth="1"/>
    <col min="8" max="22" width="9.109375" style="59"/>
    <col min="23" max="16384" width="9.109375" style="1"/>
  </cols>
  <sheetData>
    <row r="1" spans="1:22">
      <c r="A1" s="1"/>
      <c r="B1" s="54"/>
      <c r="C1" s="1"/>
      <c r="D1" s="75"/>
      <c r="E1" s="75"/>
      <c r="F1" s="76"/>
      <c r="G1" s="66" t="s">
        <v>208</v>
      </c>
    </row>
    <row r="2" spans="1:22">
      <c r="A2" s="1"/>
      <c r="B2" s="54"/>
      <c r="C2" s="1"/>
      <c r="D2" s="75"/>
      <c r="E2" s="75"/>
      <c r="F2" s="76"/>
      <c r="G2" s="111" t="s">
        <v>239</v>
      </c>
    </row>
    <row r="3" spans="1:22">
      <c r="A3" s="1"/>
      <c r="B3" s="54"/>
      <c r="C3" s="1"/>
      <c r="D3" s="75"/>
      <c r="E3" s="75"/>
      <c r="F3" s="76"/>
      <c r="G3" s="66" t="s">
        <v>203</v>
      </c>
    </row>
    <row r="4" spans="1:22">
      <c r="A4" s="1"/>
      <c r="B4" s="54"/>
      <c r="C4" s="1"/>
      <c r="D4" s="75"/>
      <c r="E4" s="75"/>
      <c r="F4" s="76"/>
      <c r="G4" s="66" t="s">
        <v>204</v>
      </c>
    </row>
    <row r="5" spans="1:22">
      <c r="A5" s="1"/>
      <c r="B5" s="54"/>
      <c r="C5" s="1"/>
      <c r="D5" s="75"/>
      <c r="E5" s="75"/>
      <c r="F5" s="76"/>
      <c r="G5" s="66" t="s">
        <v>205</v>
      </c>
    </row>
    <row r="6" spans="1:22">
      <c r="A6" s="1"/>
      <c r="B6" s="54"/>
      <c r="C6" s="1"/>
      <c r="D6" s="75"/>
      <c r="E6" s="75"/>
      <c r="F6" s="76"/>
      <c r="G6" s="66" t="s">
        <v>206</v>
      </c>
    </row>
    <row r="7" spans="1:22" s="69" customFormat="1" ht="12">
      <c r="B7" s="70"/>
      <c r="C7" s="71"/>
      <c r="D7" s="72"/>
      <c r="E7" s="72"/>
      <c r="F7" s="73"/>
      <c r="G7" s="73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</row>
    <row r="9" spans="1:22" ht="12.75" customHeight="1">
      <c r="A9" s="112" t="s">
        <v>199</v>
      </c>
      <c r="B9" s="112"/>
      <c r="C9" s="112"/>
      <c r="D9" s="112"/>
      <c r="E9" s="112"/>
      <c r="F9" s="112"/>
      <c r="G9" s="112"/>
    </row>
    <row r="10" spans="1:22">
      <c r="A10" s="112" t="s">
        <v>163</v>
      </c>
      <c r="B10" s="112"/>
      <c r="C10" s="112"/>
      <c r="D10" s="112"/>
      <c r="E10" s="112"/>
      <c r="F10" s="112"/>
      <c r="G10" s="112"/>
    </row>
    <row r="11" spans="1:22" ht="12.75" customHeight="1">
      <c r="A11" s="112" t="s">
        <v>200</v>
      </c>
      <c r="B11" s="112"/>
      <c r="C11" s="112"/>
      <c r="D11" s="112"/>
      <c r="E11" s="112"/>
      <c r="F11" s="112"/>
      <c r="G11" s="112"/>
    </row>
    <row r="12" spans="1:22">
      <c r="A12" s="115"/>
      <c r="B12" s="115"/>
      <c r="C12" s="115"/>
      <c r="D12" s="115"/>
      <c r="E12" s="115"/>
      <c r="F12" s="115"/>
      <c r="G12" s="115"/>
    </row>
    <row r="13" spans="1:22">
      <c r="A13" s="114" t="s">
        <v>26</v>
      </c>
      <c r="B13" s="114"/>
      <c r="C13" s="114"/>
      <c r="D13" s="114"/>
      <c r="E13" s="114"/>
      <c r="F13" s="114"/>
      <c r="G13" s="114"/>
    </row>
    <row r="14" spans="1:22">
      <c r="A14" s="114" t="s">
        <v>192</v>
      </c>
      <c r="B14" s="114"/>
      <c r="C14" s="114"/>
      <c r="D14" s="114"/>
      <c r="E14" s="114"/>
      <c r="F14" s="114"/>
      <c r="G14" s="114"/>
    </row>
    <row r="16" spans="1:22" s="103" customFormat="1">
      <c r="A16" s="101" t="s">
        <v>0</v>
      </c>
      <c r="B16" s="102" t="s">
        <v>24</v>
      </c>
      <c r="C16" s="102" t="s">
        <v>25</v>
      </c>
      <c r="D16" s="102" t="s">
        <v>3</v>
      </c>
      <c r="E16" s="102" t="s">
        <v>1</v>
      </c>
      <c r="F16" s="102" t="s">
        <v>2</v>
      </c>
      <c r="G16" s="102" t="s">
        <v>44</v>
      </c>
    </row>
    <row r="17" spans="1:22" s="63" customFormat="1">
      <c r="A17" s="78" t="s">
        <v>58</v>
      </c>
      <c r="B17" s="79">
        <v>505</v>
      </c>
      <c r="C17" s="79"/>
      <c r="D17" s="80"/>
      <c r="E17" s="80"/>
      <c r="F17" s="80"/>
      <c r="G17" s="81">
        <f>G203</f>
        <v>52073.5</v>
      </c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</row>
    <row r="18" spans="1:22" ht="17.399999999999999" customHeight="1">
      <c r="A18" s="82" t="s">
        <v>38</v>
      </c>
      <c r="B18" s="56" t="s">
        <v>27</v>
      </c>
      <c r="C18" s="56" t="s">
        <v>4</v>
      </c>
      <c r="D18" s="56" t="s">
        <v>5</v>
      </c>
      <c r="E18" s="56"/>
      <c r="F18" s="56"/>
      <c r="G18" s="83">
        <f>G19+G25+G33+G51+G58+G63</f>
        <v>15394.9</v>
      </c>
    </row>
    <row r="19" spans="1:22" ht="20.399999999999999">
      <c r="A19" s="82" t="s">
        <v>29</v>
      </c>
      <c r="B19" s="56" t="s">
        <v>27</v>
      </c>
      <c r="C19" s="56" t="s">
        <v>4</v>
      </c>
      <c r="D19" s="56" t="s">
        <v>6</v>
      </c>
      <c r="E19" s="56"/>
      <c r="F19" s="56"/>
      <c r="G19" s="83">
        <f>G20</f>
        <v>1279.5999999999999</v>
      </c>
    </row>
    <row r="20" spans="1:22" s="57" customFormat="1" ht="24.75" customHeight="1">
      <c r="A20" s="84" t="s">
        <v>78</v>
      </c>
      <c r="B20" s="10" t="s">
        <v>27</v>
      </c>
      <c r="C20" s="10" t="s">
        <v>4</v>
      </c>
      <c r="D20" s="10" t="s">
        <v>6</v>
      </c>
      <c r="E20" s="10" t="s">
        <v>92</v>
      </c>
      <c r="F20" s="10"/>
      <c r="G20" s="85">
        <f>G21</f>
        <v>1279.5999999999999</v>
      </c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</row>
    <row r="21" spans="1:22" s="57" customFormat="1">
      <c r="A21" s="86" t="s">
        <v>45</v>
      </c>
      <c r="B21" s="10" t="s">
        <v>27</v>
      </c>
      <c r="C21" s="10" t="s">
        <v>4</v>
      </c>
      <c r="D21" s="10" t="s">
        <v>6</v>
      </c>
      <c r="E21" s="10" t="s">
        <v>93</v>
      </c>
      <c r="F21" s="10"/>
      <c r="G21" s="85">
        <f>G22</f>
        <v>1279.5999999999999</v>
      </c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</row>
    <row r="22" spans="1:22" s="57" customFormat="1" ht="20.399999999999999">
      <c r="A22" s="86" t="s">
        <v>46</v>
      </c>
      <c r="B22" s="10" t="s">
        <v>27</v>
      </c>
      <c r="C22" s="10" t="s">
        <v>4</v>
      </c>
      <c r="D22" s="10" t="s">
        <v>6</v>
      </c>
      <c r="E22" s="10" t="s">
        <v>94</v>
      </c>
      <c r="F22" s="10"/>
      <c r="G22" s="85">
        <f>G23</f>
        <v>1279.5999999999999</v>
      </c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</row>
    <row r="23" spans="1:22" s="57" customFormat="1" ht="40.799999999999997">
      <c r="A23" s="86" t="s">
        <v>47</v>
      </c>
      <c r="B23" s="10" t="s">
        <v>27</v>
      </c>
      <c r="C23" s="10" t="s">
        <v>4</v>
      </c>
      <c r="D23" s="10" t="s">
        <v>6</v>
      </c>
      <c r="E23" s="10" t="s">
        <v>94</v>
      </c>
      <c r="F23" s="10" t="s">
        <v>49</v>
      </c>
      <c r="G23" s="85">
        <f>G24</f>
        <v>1279.5999999999999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</row>
    <row r="24" spans="1:22" s="57" customFormat="1" ht="24" customHeight="1">
      <c r="A24" s="86" t="s">
        <v>48</v>
      </c>
      <c r="B24" s="10" t="s">
        <v>27</v>
      </c>
      <c r="C24" s="10" t="s">
        <v>4</v>
      </c>
      <c r="D24" s="10" t="s">
        <v>6</v>
      </c>
      <c r="E24" s="10" t="s">
        <v>94</v>
      </c>
      <c r="F24" s="10" t="s">
        <v>50</v>
      </c>
      <c r="G24" s="85">
        <v>1279.5999999999999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</row>
    <row r="25" spans="1:22" ht="48" customHeight="1">
      <c r="A25" s="82" t="s">
        <v>7</v>
      </c>
      <c r="B25" s="56" t="s">
        <v>27</v>
      </c>
      <c r="C25" s="56" t="s">
        <v>4</v>
      </c>
      <c r="D25" s="56" t="s">
        <v>8</v>
      </c>
      <c r="E25" s="56"/>
      <c r="F25" s="56"/>
      <c r="G25" s="83">
        <f>G26</f>
        <v>276.20000000000005</v>
      </c>
    </row>
    <row r="26" spans="1:22" s="57" customFormat="1" ht="23.25" customHeight="1">
      <c r="A26" s="86" t="s">
        <v>51</v>
      </c>
      <c r="B26" s="10" t="s">
        <v>27</v>
      </c>
      <c r="C26" s="10" t="s">
        <v>4</v>
      </c>
      <c r="D26" s="10" t="s">
        <v>8</v>
      </c>
      <c r="E26" s="10" t="s">
        <v>95</v>
      </c>
      <c r="F26" s="10"/>
      <c r="G26" s="85">
        <f>G27</f>
        <v>276.20000000000005</v>
      </c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</row>
    <row r="27" spans="1:22" s="57" customFormat="1" ht="23.25" customHeight="1">
      <c r="A27" s="86" t="s">
        <v>52</v>
      </c>
      <c r="B27" s="10" t="s">
        <v>27</v>
      </c>
      <c r="C27" s="10" t="s">
        <v>4</v>
      </c>
      <c r="D27" s="10" t="s">
        <v>8</v>
      </c>
      <c r="E27" s="10" t="s">
        <v>96</v>
      </c>
      <c r="F27" s="10"/>
      <c r="G27" s="85">
        <f>G28</f>
        <v>276.20000000000005</v>
      </c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</row>
    <row r="28" spans="1:22" s="57" customFormat="1" ht="22.5" customHeight="1">
      <c r="A28" s="86" t="s">
        <v>46</v>
      </c>
      <c r="B28" s="10" t="s">
        <v>27</v>
      </c>
      <c r="C28" s="10" t="s">
        <v>4</v>
      </c>
      <c r="D28" s="10" t="s">
        <v>8</v>
      </c>
      <c r="E28" s="10" t="s">
        <v>97</v>
      </c>
      <c r="F28" s="10"/>
      <c r="G28" s="85">
        <f>G31+G29</f>
        <v>276.20000000000005</v>
      </c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</row>
    <row r="29" spans="1:22" s="57" customFormat="1" ht="59.25" customHeight="1">
      <c r="A29" s="86" t="s">
        <v>168</v>
      </c>
      <c r="B29" s="10" t="s">
        <v>27</v>
      </c>
      <c r="C29" s="10" t="s">
        <v>4</v>
      </c>
      <c r="D29" s="10" t="s">
        <v>8</v>
      </c>
      <c r="E29" s="10" t="s">
        <v>97</v>
      </c>
      <c r="F29" s="10" t="s">
        <v>49</v>
      </c>
      <c r="G29" s="85">
        <f>G30</f>
        <v>242.30000000000007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</row>
    <row r="30" spans="1:22" s="57" customFormat="1" ht="36" customHeight="1">
      <c r="A30" s="86" t="s">
        <v>169</v>
      </c>
      <c r="B30" s="10" t="s">
        <v>27</v>
      </c>
      <c r="C30" s="10" t="s">
        <v>4</v>
      </c>
      <c r="D30" s="10" t="s">
        <v>8</v>
      </c>
      <c r="E30" s="10" t="s">
        <v>97</v>
      </c>
      <c r="F30" s="10" t="s">
        <v>50</v>
      </c>
      <c r="G30" s="85">
        <f>516.2-23.9-250</f>
        <v>242.30000000000007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</row>
    <row r="31" spans="1:22" s="57" customFormat="1" ht="24" customHeight="1">
      <c r="A31" s="86" t="s">
        <v>53</v>
      </c>
      <c r="B31" s="10" t="s">
        <v>27</v>
      </c>
      <c r="C31" s="10" t="s">
        <v>4</v>
      </c>
      <c r="D31" s="10" t="s">
        <v>8</v>
      </c>
      <c r="E31" s="10" t="s">
        <v>97</v>
      </c>
      <c r="F31" s="10" t="s">
        <v>55</v>
      </c>
      <c r="G31" s="85">
        <f>G32</f>
        <v>33.9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</row>
    <row r="32" spans="1:22" s="57" customFormat="1" ht="23.25" customHeight="1">
      <c r="A32" s="86" t="s">
        <v>54</v>
      </c>
      <c r="B32" s="10" t="s">
        <v>27</v>
      </c>
      <c r="C32" s="10" t="s">
        <v>4</v>
      </c>
      <c r="D32" s="10" t="s">
        <v>8</v>
      </c>
      <c r="E32" s="10" t="s">
        <v>97</v>
      </c>
      <c r="F32" s="10" t="s">
        <v>56</v>
      </c>
      <c r="G32" s="85">
        <f>10+23.9</f>
        <v>33.9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</row>
    <row r="33" spans="1:22" ht="30.6">
      <c r="A33" s="82" t="s">
        <v>40</v>
      </c>
      <c r="B33" s="56" t="s">
        <v>27</v>
      </c>
      <c r="C33" s="56" t="s">
        <v>4</v>
      </c>
      <c r="D33" s="56" t="s">
        <v>9</v>
      </c>
      <c r="E33" s="56"/>
      <c r="F33" s="56"/>
      <c r="G33" s="83">
        <f>G34+G41</f>
        <v>12735.5</v>
      </c>
    </row>
    <row r="34" spans="1:22" ht="23.4" customHeight="1">
      <c r="A34" s="84" t="s">
        <v>183</v>
      </c>
      <c r="B34" s="10" t="s">
        <v>27</v>
      </c>
      <c r="C34" s="10" t="s">
        <v>4</v>
      </c>
      <c r="D34" s="10" t="s">
        <v>9</v>
      </c>
      <c r="E34" s="10" t="s">
        <v>98</v>
      </c>
      <c r="F34" s="21"/>
      <c r="G34" s="87">
        <f>G35+G38</f>
        <v>3.2</v>
      </c>
    </row>
    <row r="35" spans="1:22" s="57" customFormat="1" ht="20.399999999999999">
      <c r="A35" s="86" t="s">
        <v>87</v>
      </c>
      <c r="B35" s="10" t="s">
        <v>27</v>
      </c>
      <c r="C35" s="10" t="s">
        <v>4</v>
      </c>
      <c r="D35" s="10" t="s">
        <v>9</v>
      </c>
      <c r="E35" s="10" t="s">
        <v>99</v>
      </c>
      <c r="F35" s="10"/>
      <c r="G35" s="85">
        <f>G36</f>
        <v>1.6</v>
      </c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</row>
    <row r="36" spans="1:22" s="57" customFormat="1" ht="20.399999999999999">
      <c r="A36" s="86" t="s">
        <v>53</v>
      </c>
      <c r="B36" s="10" t="s">
        <v>27</v>
      </c>
      <c r="C36" s="10" t="s">
        <v>4</v>
      </c>
      <c r="D36" s="10" t="s">
        <v>9</v>
      </c>
      <c r="E36" s="10" t="s">
        <v>99</v>
      </c>
      <c r="F36" s="10" t="s">
        <v>60</v>
      </c>
      <c r="G36" s="85">
        <f>G37</f>
        <v>1.6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</row>
    <row r="37" spans="1:22" s="57" customFormat="1" ht="20.399999999999999">
      <c r="A37" s="86" t="s">
        <v>54</v>
      </c>
      <c r="B37" s="10" t="s">
        <v>27</v>
      </c>
      <c r="C37" s="10" t="s">
        <v>4</v>
      </c>
      <c r="D37" s="10" t="s">
        <v>9</v>
      </c>
      <c r="E37" s="10" t="s">
        <v>99</v>
      </c>
      <c r="F37" s="10" t="s">
        <v>56</v>
      </c>
      <c r="G37" s="85">
        <v>1.6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</row>
    <row r="38" spans="1:22" s="57" customFormat="1" ht="51" customHeight="1">
      <c r="A38" s="86" t="s">
        <v>88</v>
      </c>
      <c r="B38" s="10" t="s">
        <v>27</v>
      </c>
      <c r="C38" s="10" t="s">
        <v>4</v>
      </c>
      <c r="D38" s="10" t="s">
        <v>9</v>
      </c>
      <c r="E38" s="10" t="s">
        <v>100</v>
      </c>
      <c r="F38" s="10"/>
      <c r="G38" s="85">
        <f>G39</f>
        <v>1.6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</row>
    <row r="39" spans="1:22" s="57" customFormat="1" ht="20.399999999999999">
      <c r="A39" s="86" t="s">
        <v>53</v>
      </c>
      <c r="B39" s="10" t="s">
        <v>27</v>
      </c>
      <c r="C39" s="10" t="s">
        <v>4</v>
      </c>
      <c r="D39" s="10" t="s">
        <v>9</v>
      </c>
      <c r="E39" s="10" t="s">
        <v>100</v>
      </c>
      <c r="F39" s="10" t="s">
        <v>60</v>
      </c>
      <c r="G39" s="85">
        <f>G40</f>
        <v>1.6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</row>
    <row r="40" spans="1:22" s="57" customFormat="1" ht="20.399999999999999">
      <c r="A40" s="86" t="s">
        <v>54</v>
      </c>
      <c r="B40" s="10" t="s">
        <v>27</v>
      </c>
      <c r="C40" s="10" t="s">
        <v>4</v>
      </c>
      <c r="D40" s="10" t="s">
        <v>9</v>
      </c>
      <c r="E40" s="10" t="s">
        <v>100</v>
      </c>
      <c r="F40" s="10" t="s">
        <v>56</v>
      </c>
      <c r="G40" s="85">
        <v>1.6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</row>
    <row r="41" spans="1:22" s="57" customFormat="1" ht="23.25" customHeight="1">
      <c r="A41" s="86" t="s">
        <v>57</v>
      </c>
      <c r="B41" s="10" t="s">
        <v>27</v>
      </c>
      <c r="C41" s="10" t="s">
        <v>4</v>
      </c>
      <c r="D41" s="10" t="s">
        <v>9</v>
      </c>
      <c r="E41" s="10" t="s">
        <v>101</v>
      </c>
      <c r="F41" s="10"/>
      <c r="G41" s="85">
        <f>G42</f>
        <v>12732.3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</row>
    <row r="42" spans="1:22" s="57" customFormat="1">
      <c r="A42" s="86" t="s">
        <v>58</v>
      </c>
      <c r="B42" s="10" t="s">
        <v>27</v>
      </c>
      <c r="C42" s="10" t="s">
        <v>4</v>
      </c>
      <c r="D42" s="10" t="s">
        <v>9</v>
      </c>
      <c r="E42" s="10" t="s">
        <v>102</v>
      </c>
      <c r="F42" s="10"/>
      <c r="G42" s="85">
        <f>G43</f>
        <v>12732.3</v>
      </c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</row>
    <row r="43" spans="1:22" s="57" customFormat="1" ht="21.75" customHeight="1">
      <c r="A43" s="86" t="s">
        <v>46</v>
      </c>
      <c r="B43" s="10" t="s">
        <v>27</v>
      </c>
      <c r="C43" s="10" t="s">
        <v>4</v>
      </c>
      <c r="D43" s="10" t="s">
        <v>9</v>
      </c>
      <c r="E43" s="10" t="s">
        <v>103</v>
      </c>
      <c r="F43" s="10"/>
      <c r="G43" s="85">
        <f>G44+G46+G48</f>
        <v>12732.3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</row>
    <row r="44" spans="1:22" s="57" customFormat="1" ht="46.2" customHeight="1">
      <c r="A44" s="86" t="s">
        <v>47</v>
      </c>
      <c r="B44" s="10" t="s">
        <v>61</v>
      </c>
      <c r="C44" s="10" t="s">
        <v>4</v>
      </c>
      <c r="D44" s="10" t="s">
        <v>9</v>
      </c>
      <c r="E44" s="10" t="s">
        <v>104</v>
      </c>
      <c r="F44" s="10" t="s">
        <v>59</v>
      </c>
      <c r="G44" s="85">
        <f>G45</f>
        <v>9771.1</v>
      </c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</row>
    <row r="45" spans="1:22" s="57" customFormat="1" ht="21.75" customHeight="1">
      <c r="A45" s="86" t="s">
        <v>48</v>
      </c>
      <c r="B45" s="10" t="s">
        <v>27</v>
      </c>
      <c r="C45" s="10" t="s">
        <v>4</v>
      </c>
      <c r="D45" s="10" t="s">
        <v>9</v>
      </c>
      <c r="E45" s="10" t="s">
        <v>104</v>
      </c>
      <c r="F45" s="10" t="s">
        <v>50</v>
      </c>
      <c r="G45" s="85">
        <f>11988-2430+68.1+145</f>
        <v>9771.1</v>
      </c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</row>
    <row r="46" spans="1:22" s="57" customFormat="1" ht="21.75" customHeight="1">
      <c r="A46" s="86" t="s">
        <v>53</v>
      </c>
      <c r="B46" s="10" t="s">
        <v>27</v>
      </c>
      <c r="C46" s="10" t="s">
        <v>4</v>
      </c>
      <c r="D46" s="10" t="s">
        <v>9</v>
      </c>
      <c r="E46" s="10" t="s">
        <v>104</v>
      </c>
      <c r="F46" s="10" t="s">
        <v>60</v>
      </c>
      <c r="G46" s="85">
        <f>G47</f>
        <v>2578.2999999999997</v>
      </c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</row>
    <row r="47" spans="1:22" s="57" customFormat="1" ht="21.75" customHeight="1">
      <c r="A47" s="86" t="s">
        <v>54</v>
      </c>
      <c r="B47" s="10" t="s">
        <v>27</v>
      </c>
      <c r="C47" s="10" t="s">
        <v>4</v>
      </c>
      <c r="D47" s="10" t="s">
        <v>9</v>
      </c>
      <c r="E47" s="10" t="s">
        <v>104</v>
      </c>
      <c r="F47" s="10" t="s">
        <v>56</v>
      </c>
      <c r="G47" s="85">
        <f>2592.4-530+312.5+272.7-99.3+30</f>
        <v>2578.2999999999997</v>
      </c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</row>
    <row r="48" spans="1:22" s="57" customFormat="1" ht="12.75" customHeight="1">
      <c r="A48" s="86" t="s">
        <v>66</v>
      </c>
      <c r="B48" s="10" t="s">
        <v>27</v>
      </c>
      <c r="C48" s="10" t="s">
        <v>4</v>
      </c>
      <c r="D48" s="10" t="s">
        <v>9</v>
      </c>
      <c r="E48" s="10" t="s">
        <v>104</v>
      </c>
      <c r="F48" s="10" t="s">
        <v>64</v>
      </c>
      <c r="G48" s="85">
        <f>G49+G50</f>
        <v>382.9</v>
      </c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</row>
    <row r="49" spans="1:22" s="57" customFormat="1" ht="15" customHeight="1">
      <c r="A49" s="86" t="s">
        <v>140</v>
      </c>
      <c r="B49" s="10" t="s">
        <v>27</v>
      </c>
      <c r="C49" s="10" t="s">
        <v>4</v>
      </c>
      <c r="D49" s="10" t="s">
        <v>9</v>
      </c>
      <c r="E49" s="10" t="s">
        <v>104</v>
      </c>
      <c r="F49" s="10" t="s">
        <v>139</v>
      </c>
      <c r="G49" s="85">
        <v>0</v>
      </c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</row>
    <row r="50" spans="1:22" s="57" customFormat="1" ht="12.75" customHeight="1">
      <c r="A50" s="86" t="s">
        <v>82</v>
      </c>
      <c r="B50" s="10" t="s">
        <v>27</v>
      </c>
      <c r="C50" s="10" t="s">
        <v>4</v>
      </c>
      <c r="D50" s="10" t="s">
        <v>9</v>
      </c>
      <c r="E50" s="10" t="s">
        <v>103</v>
      </c>
      <c r="F50" s="10" t="s">
        <v>83</v>
      </c>
      <c r="G50" s="85">
        <f>2+30.4+200.5+150</f>
        <v>382.9</v>
      </c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</row>
    <row r="51" spans="1:22" ht="37.200000000000003" customHeight="1">
      <c r="A51" s="82" t="s">
        <v>43</v>
      </c>
      <c r="B51" s="58" t="s">
        <v>27</v>
      </c>
      <c r="C51" s="58" t="s">
        <v>4</v>
      </c>
      <c r="D51" s="58" t="s">
        <v>42</v>
      </c>
      <c r="E51" s="58"/>
      <c r="F51" s="58"/>
      <c r="G51" s="83">
        <f>G52</f>
        <v>30.5</v>
      </c>
    </row>
    <row r="52" spans="1:22" s="57" customFormat="1" ht="12.75" customHeight="1">
      <c r="A52" s="86" t="s">
        <v>80</v>
      </c>
      <c r="B52" s="10" t="s">
        <v>27</v>
      </c>
      <c r="C52" s="10" t="s">
        <v>4</v>
      </c>
      <c r="D52" s="10" t="s">
        <v>42</v>
      </c>
      <c r="E52" s="10" t="s">
        <v>105</v>
      </c>
      <c r="F52" s="10"/>
      <c r="G52" s="85">
        <f>G53</f>
        <v>30.5</v>
      </c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</row>
    <row r="53" spans="1:22" s="57" customFormat="1" ht="34.5" customHeight="1">
      <c r="A53" s="86" t="s">
        <v>81</v>
      </c>
      <c r="B53" s="10" t="s">
        <v>27</v>
      </c>
      <c r="C53" s="10" t="s">
        <v>4</v>
      </c>
      <c r="D53" s="10" t="s">
        <v>42</v>
      </c>
      <c r="E53" s="10" t="s">
        <v>106</v>
      </c>
      <c r="F53" s="10"/>
      <c r="G53" s="85">
        <f>G54+G56</f>
        <v>30.5</v>
      </c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</row>
    <row r="54" spans="1:22" s="57" customFormat="1" ht="26.4" customHeight="1">
      <c r="A54" s="86" t="s">
        <v>53</v>
      </c>
      <c r="B54" s="10" t="s">
        <v>27</v>
      </c>
      <c r="C54" s="10" t="s">
        <v>4</v>
      </c>
      <c r="D54" s="10" t="s">
        <v>42</v>
      </c>
      <c r="E54" s="10" t="s">
        <v>106</v>
      </c>
      <c r="F54" s="10" t="s">
        <v>60</v>
      </c>
      <c r="G54" s="85">
        <f>G55</f>
        <v>0</v>
      </c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</row>
    <row r="55" spans="1:22" s="57" customFormat="1" ht="23.4" customHeight="1">
      <c r="A55" s="86" t="s">
        <v>54</v>
      </c>
      <c r="B55" s="10" t="s">
        <v>27</v>
      </c>
      <c r="C55" s="10" t="s">
        <v>4</v>
      </c>
      <c r="D55" s="10" t="s">
        <v>42</v>
      </c>
      <c r="E55" s="10" t="s">
        <v>106</v>
      </c>
      <c r="F55" s="10" t="s">
        <v>56</v>
      </c>
      <c r="G55" s="85">
        <f>30.4-30.4</f>
        <v>0</v>
      </c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</row>
    <row r="56" spans="1:22" s="57" customFormat="1" ht="15.6" customHeight="1">
      <c r="A56" s="106" t="s">
        <v>229</v>
      </c>
      <c r="B56" s="10" t="s">
        <v>27</v>
      </c>
      <c r="C56" s="10" t="s">
        <v>4</v>
      </c>
      <c r="D56" s="10" t="s">
        <v>42</v>
      </c>
      <c r="E56" s="10" t="s">
        <v>106</v>
      </c>
      <c r="F56" s="10" t="s">
        <v>230</v>
      </c>
      <c r="G56" s="105">
        <f t="shared" ref="G56" si="0">G57</f>
        <v>30.5</v>
      </c>
      <c r="H56" s="107"/>
      <c r="I56" s="107"/>
      <c r="J56" s="107"/>
      <c r="K56" s="107"/>
      <c r="L56" s="107"/>
      <c r="M56" s="107"/>
      <c r="N56" s="107"/>
      <c r="O56" s="107"/>
      <c r="P56" s="107"/>
      <c r="Q56" s="107"/>
    </row>
    <row r="57" spans="1:22" s="57" customFormat="1" ht="15.6" customHeight="1">
      <c r="A57" s="106" t="s">
        <v>231</v>
      </c>
      <c r="B57" s="10" t="s">
        <v>27</v>
      </c>
      <c r="C57" s="10" t="s">
        <v>4</v>
      </c>
      <c r="D57" s="10" t="s">
        <v>42</v>
      </c>
      <c r="E57" s="10" t="s">
        <v>106</v>
      </c>
      <c r="F57" s="10" t="s">
        <v>232</v>
      </c>
      <c r="G57" s="105">
        <v>30.5</v>
      </c>
      <c r="H57" s="107"/>
      <c r="I57" s="107"/>
      <c r="J57" s="107"/>
      <c r="K57" s="107"/>
      <c r="L57" s="107"/>
      <c r="M57" s="107"/>
      <c r="N57" s="107"/>
      <c r="O57" s="107"/>
      <c r="P57" s="107"/>
      <c r="Q57" s="107"/>
    </row>
    <row r="58" spans="1:22">
      <c r="A58" s="82" t="s">
        <v>37</v>
      </c>
      <c r="B58" s="58" t="s">
        <v>27</v>
      </c>
      <c r="C58" s="58" t="s">
        <v>4</v>
      </c>
      <c r="D58" s="58" t="s">
        <v>20</v>
      </c>
      <c r="E58" s="58"/>
      <c r="F58" s="58"/>
      <c r="G58" s="83">
        <f>G62</f>
        <v>300</v>
      </c>
    </row>
    <row r="59" spans="1:22" s="57" customFormat="1">
      <c r="A59" s="86" t="s">
        <v>63</v>
      </c>
      <c r="B59" s="10" t="s">
        <v>27</v>
      </c>
      <c r="C59" s="10" t="s">
        <v>4</v>
      </c>
      <c r="D59" s="10" t="s">
        <v>20</v>
      </c>
      <c r="E59" s="10" t="s">
        <v>107</v>
      </c>
      <c r="F59" s="10"/>
      <c r="G59" s="85">
        <f>G60</f>
        <v>300</v>
      </c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</row>
    <row r="60" spans="1:22" s="57" customFormat="1">
      <c r="A60" s="86" t="s">
        <v>62</v>
      </c>
      <c r="B60" s="10" t="s">
        <v>27</v>
      </c>
      <c r="C60" s="10" t="s">
        <v>4</v>
      </c>
      <c r="D60" s="10" t="s">
        <v>20</v>
      </c>
      <c r="E60" s="10" t="s">
        <v>108</v>
      </c>
      <c r="F60" s="10"/>
      <c r="G60" s="85">
        <f>G62</f>
        <v>300</v>
      </c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</row>
    <row r="61" spans="1:22" s="57" customFormat="1">
      <c r="A61" s="86" t="s">
        <v>66</v>
      </c>
      <c r="B61" s="10" t="s">
        <v>27</v>
      </c>
      <c r="C61" s="10" t="s">
        <v>4</v>
      </c>
      <c r="D61" s="10" t="s">
        <v>20</v>
      </c>
      <c r="E61" s="10" t="s">
        <v>108</v>
      </c>
      <c r="F61" s="10" t="s">
        <v>64</v>
      </c>
      <c r="G61" s="85">
        <f>G62</f>
        <v>300</v>
      </c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</row>
    <row r="62" spans="1:22" s="57" customFormat="1">
      <c r="A62" s="86" t="s">
        <v>10</v>
      </c>
      <c r="B62" s="10" t="s">
        <v>27</v>
      </c>
      <c r="C62" s="10" t="s">
        <v>4</v>
      </c>
      <c r="D62" s="10" t="s">
        <v>20</v>
      </c>
      <c r="E62" s="10" t="s">
        <v>108</v>
      </c>
      <c r="F62" s="10" t="s">
        <v>65</v>
      </c>
      <c r="G62" s="85">
        <f>200-100+100+100</f>
        <v>300</v>
      </c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</row>
    <row r="63" spans="1:22">
      <c r="A63" s="82" t="s">
        <v>133</v>
      </c>
      <c r="B63" s="56" t="s">
        <v>27</v>
      </c>
      <c r="C63" s="56" t="s">
        <v>4</v>
      </c>
      <c r="D63" s="56" t="s">
        <v>130</v>
      </c>
      <c r="E63" s="56"/>
      <c r="F63" s="56"/>
      <c r="G63" s="83">
        <f>G67+G64</f>
        <v>773.1</v>
      </c>
    </row>
    <row r="64" spans="1:22" ht="20.399999999999999">
      <c r="A64" s="86" t="s">
        <v>193</v>
      </c>
      <c r="B64" s="32" t="s">
        <v>27</v>
      </c>
      <c r="C64" s="32" t="s">
        <v>4</v>
      </c>
      <c r="D64" s="32" t="s">
        <v>130</v>
      </c>
      <c r="E64" s="10" t="s">
        <v>194</v>
      </c>
      <c r="F64" s="10"/>
      <c r="G64" s="87">
        <f>G65</f>
        <v>668.1</v>
      </c>
    </row>
    <row r="65" spans="1:22" ht="20.399999999999999">
      <c r="A65" s="88" t="s">
        <v>53</v>
      </c>
      <c r="B65" s="32" t="s">
        <v>27</v>
      </c>
      <c r="C65" s="32" t="s">
        <v>4</v>
      </c>
      <c r="D65" s="32" t="s">
        <v>130</v>
      </c>
      <c r="E65" s="10" t="s">
        <v>194</v>
      </c>
      <c r="F65" s="10" t="s">
        <v>60</v>
      </c>
      <c r="G65" s="87">
        <f>G66</f>
        <v>668.1</v>
      </c>
    </row>
    <row r="66" spans="1:22" ht="20.399999999999999">
      <c r="A66" s="86" t="s">
        <v>54</v>
      </c>
      <c r="B66" s="32" t="s">
        <v>27</v>
      </c>
      <c r="C66" s="32" t="s">
        <v>4</v>
      </c>
      <c r="D66" s="32" t="s">
        <v>130</v>
      </c>
      <c r="E66" s="10" t="s">
        <v>194</v>
      </c>
      <c r="F66" s="10" t="s">
        <v>56</v>
      </c>
      <c r="G66" s="85">
        <f>392.5-392.5+14+23.5+451.6+99.3+79.7</f>
        <v>668.1</v>
      </c>
    </row>
    <row r="67" spans="1:22" ht="20.399999999999999">
      <c r="A67" s="86" t="s">
        <v>164</v>
      </c>
      <c r="B67" s="32" t="s">
        <v>27</v>
      </c>
      <c r="C67" s="32" t="s">
        <v>4</v>
      </c>
      <c r="D67" s="32" t="s">
        <v>130</v>
      </c>
      <c r="E67" s="10" t="s">
        <v>165</v>
      </c>
      <c r="F67" s="10"/>
      <c r="G67" s="87">
        <f>G68</f>
        <v>105</v>
      </c>
    </row>
    <row r="68" spans="1:22" ht="20.399999999999999">
      <c r="A68" s="88" t="s">
        <v>53</v>
      </c>
      <c r="B68" s="32" t="s">
        <v>27</v>
      </c>
      <c r="C68" s="32" t="s">
        <v>4</v>
      </c>
      <c r="D68" s="32" t="s">
        <v>130</v>
      </c>
      <c r="E68" s="10" t="s">
        <v>165</v>
      </c>
      <c r="F68" s="10" t="s">
        <v>60</v>
      </c>
      <c r="G68" s="87">
        <f>G69</f>
        <v>105</v>
      </c>
    </row>
    <row r="69" spans="1:22" ht="20.399999999999999">
      <c r="A69" s="86" t="s">
        <v>54</v>
      </c>
      <c r="B69" s="32" t="s">
        <v>27</v>
      </c>
      <c r="C69" s="32" t="s">
        <v>4</v>
      </c>
      <c r="D69" s="32" t="s">
        <v>130</v>
      </c>
      <c r="E69" s="10" t="s">
        <v>165</v>
      </c>
      <c r="F69" s="10" t="s">
        <v>56</v>
      </c>
      <c r="G69" s="85">
        <v>105</v>
      </c>
    </row>
    <row r="70" spans="1:22">
      <c r="A70" s="82" t="s">
        <v>36</v>
      </c>
      <c r="B70" s="56" t="s">
        <v>27</v>
      </c>
      <c r="C70" s="56" t="s">
        <v>6</v>
      </c>
      <c r="D70" s="56" t="s">
        <v>5</v>
      </c>
      <c r="E70" s="56"/>
      <c r="F70" s="56"/>
      <c r="G70" s="83">
        <f>G71</f>
        <v>578.90000000000009</v>
      </c>
    </row>
    <row r="71" spans="1:22" s="57" customFormat="1">
      <c r="A71" s="86" t="s">
        <v>28</v>
      </c>
      <c r="B71" s="10" t="s">
        <v>27</v>
      </c>
      <c r="C71" s="10" t="s">
        <v>6</v>
      </c>
      <c r="D71" s="10" t="s">
        <v>8</v>
      </c>
      <c r="E71" s="10"/>
      <c r="F71" s="10"/>
      <c r="G71" s="85">
        <f>G72</f>
        <v>578.90000000000009</v>
      </c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</row>
    <row r="72" spans="1:22" s="57" customFormat="1">
      <c r="A72" s="86" t="s">
        <v>80</v>
      </c>
      <c r="B72" s="10" t="s">
        <v>27</v>
      </c>
      <c r="C72" s="10" t="s">
        <v>6</v>
      </c>
      <c r="D72" s="10" t="s">
        <v>8</v>
      </c>
      <c r="E72" s="10" t="s">
        <v>105</v>
      </c>
      <c r="F72" s="10"/>
      <c r="G72" s="85">
        <f>G73</f>
        <v>578.90000000000009</v>
      </c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</row>
    <row r="73" spans="1:22" s="57" customFormat="1" ht="22.5" customHeight="1">
      <c r="A73" s="86" t="s">
        <v>67</v>
      </c>
      <c r="B73" s="10" t="s">
        <v>27</v>
      </c>
      <c r="C73" s="10" t="s">
        <v>6</v>
      </c>
      <c r="D73" s="10" t="s">
        <v>8</v>
      </c>
      <c r="E73" s="10" t="s">
        <v>217</v>
      </c>
      <c r="F73" s="10"/>
      <c r="G73" s="85">
        <f>G74+G76</f>
        <v>578.90000000000009</v>
      </c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</row>
    <row r="74" spans="1:22" s="57" customFormat="1" ht="63" customHeight="1">
      <c r="A74" s="86" t="s">
        <v>47</v>
      </c>
      <c r="B74" s="10" t="s">
        <v>27</v>
      </c>
      <c r="C74" s="10" t="s">
        <v>6</v>
      </c>
      <c r="D74" s="10" t="s">
        <v>8</v>
      </c>
      <c r="E74" s="10" t="s">
        <v>217</v>
      </c>
      <c r="F74" s="10" t="s">
        <v>59</v>
      </c>
      <c r="G74" s="85">
        <f>G75</f>
        <v>556.40000000000009</v>
      </c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</row>
    <row r="75" spans="1:22" s="57" customFormat="1" ht="24.6" customHeight="1">
      <c r="A75" s="86" t="s">
        <v>48</v>
      </c>
      <c r="B75" s="10" t="s">
        <v>27</v>
      </c>
      <c r="C75" s="10" t="s">
        <v>6</v>
      </c>
      <c r="D75" s="10" t="s">
        <v>8</v>
      </c>
      <c r="E75" s="10" t="s">
        <v>217</v>
      </c>
      <c r="F75" s="10" t="s">
        <v>50</v>
      </c>
      <c r="G75" s="85">
        <f>531.2+25.2</f>
        <v>556.40000000000009</v>
      </c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</row>
    <row r="76" spans="1:22" s="57" customFormat="1" ht="24.6" customHeight="1">
      <c r="A76" s="86" t="s">
        <v>53</v>
      </c>
      <c r="B76" s="10" t="s">
        <v>27</v>
      </c>
      <c r="C76" s="10" t="s">
        <v>6</v>
      </c>
      <c r="D76" s="10" t="s">
        <v>8</v>
      </c>
      <c r="E76" s="10" t="s">
        <v>217</v>
      </c>
      <c r="F76" s="10" t="s">
        <v>60</v>
      </c>
      <c r="G76" s="85">
        <f>G77</f>
        <v>22.5</v>
      </c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</row>
    <row r="77" spans="1:22" s="57" customFormat="1" ht="23.25" customHeight="1">
      <c r="A77" s="86" t="s">
        <v>54</v>
      </c>
      <c r="B77" s="10" t="s">
        <v>27</v>
      </c>
      <c r="C77" s="10" t="s">
        <v>6</v>
      </c>
      <c r="D77" s="10" t="s">
        <v>8</v>
      </c>
      <c r="E77" s="10" t="s">
        <v>217</v>
      </c>
      <c r="F77" s="10" t="s">
        <v>56</v>
      </c>
      <c r="G77" s="85">
        <v>22.5</v>
      </c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</row>
    <row r="78" spans="1:22" ht="20.399999999999999">
      <c r="A78" s="82" t="s">
        <v>35</v>
      </c>
      <c r="B78" s="56" t="s">
        <v>27</v>
      </c>
      <c r="C78" s="56" t="s">
        <v>8</v>
      </c>
      <c r="D78" s="56" t="s">
        <v>5</v>
      </c>
      <c r="E78" s="56"/>
      <c r="F78" s="56"/>
      <c r="G78" s="83">
        <f>G79+G93</f>
        <v>1141.3</v>
      </c>
    </row>
    <row r="79" spans="1:22" s="57" customFormat="1" ht="25.95" customHeight="1">
      <c r="A79" s="86" t="s">
        <v>30</v>
      </c>
      <c r="B79" s="10" t="s">
        <v>27</v>
      </c>
      <c r="C79" s="10" t="s">
        <v>8</v>
      </c>
      <c r="D79" s="10" t="s">
        <v>19</v>
      </c>
      <c r="E79" s="10"/>
      <c r="F79" s="10"/>
      <c r="G79" s="85">
        <f>G80</f>
        <v>1140.3</v>
      </c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</row>
    <row r="80" spans="1:22" s="57" customFormat="1" ht="46.95" customHeight="1">
      <c r="A80" s="86" t="s">
        <v>185</v>
      </c>
      <c r="B80" s="10" t="s">
        <v>27</v>
      </c>
      <c r="C80" s="10" t="s">
        <v>8</v>
      </c>
      <c r="D80" s="10" t="s">
        <v>19</v>
      </c>
      <c r="E80" s="10" t="s">
        <v>109</v>
      </c>
      <c r="F80" s="10"/>
      <c r="G80" s="85">
        <f>G81+G84+G87+G90</f>
        <v>1140.3</v>
      </c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</row>
    <row r="81" spans="1:22" s="57" customFormat="1" ht="14.25" customHeight="1">
      <c r="A81" s="86" t="s">
        <v>68</v>
      </c>
      <c r="B81" s="10" t="s">
        <v>27</v>
      </c>
      <c r="C81" s="10" t="s">
        <v>8</v>
      </c>
      <c r="D81" s="10" t="s">
        <v>19</v>
      </c>
      <c r="E81" s="10" t="s">
        <v>110</v>
      </c>
      <c r="F81" s="10"/>
      <c r="G81" s="85">
        <f>G82</f>
        <v>195.5</v>
      </c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</row>
    <row r="82" spans="1:22" s="57" customFormat="1" ht="20.399999999999999">
      <c r="A82" s="86" t="s">
        <v>53</v>
      </c>
      <c r="B82" s="10" t="s">
        <v>27</v>
      </c>
      <c r="C82" s="10" t="s">
        <v>8</v>
      </c>
      <c r="D82" s="10" t="s">
        <v>19</v>
      </c>
      <c r="E82" s="10" t="s">
        <v>110</v>
      </c>
      <c r="F82" s="10" t="s">
        <v>60</v>
      </c>
      <c r="G82" s="85">
        <f>G83</f>
        <v>195.5</v>
      </c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</row>
    <row r="83" spans="1:22" s="57" customFormat="1" ht="20.399999999999999">
      <c r="A83" s="86" t="s">
        <v>54</v>
      </c>
      <c r="B83" s="10" t="s">
        <v>27</v>
      </c>
      <c r="C83" s="10" t="s">
        <v>8</v>
      </c>
      <c r="D83" s="10" t="s">
        <v>19</v>
      </c>
      <c r="E83" s="10" t="s">
        <v>110</v>
      </c>
      <c r="F83" s="10" t="s">
        <v>56</v>
      </c>
      <c r="G83" s="85">
        <f>3076.8-3017.8+9.9+66+60.6</f>
        <v>195.5</v>
      </c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</row>
    <row r="84" spans="1:22" s="57" customFormat="1" ht="30.6">
      <c r="A84" s="86" t="s">
        <v>131</v>
      </c>
      <c r="B84" s="10" t="s">
        <v>27</v>
      </c>
      <c r="C84" s="10" t="s">
        <v>8</v>
      </c>
      <c r="D84" s="10" t="s">
        <v>19</v>
      </c>
      <c r="E84" s="10" t="s">
        <v>132</v>
      </c>
      <c r="F84" s="10"/>
      <c r="G84" s="85">
        <f>G85</f>
        <v>1</v>
      </c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</row>
    <row r="85" spans="1:22" s="57" customFormat="1" ht="20.399999999999999">
      <c r="A85" s="86" t="s">
        <v>53</v>
      </c>
      <c r="B85" s="10" t="s">
        <v>27</v>
      </c>
      <c r="C85" s="10" t="s">
        <v>8</v>
      </c>
      <c r="D85" s="10" t="s">
        <v>19</v>
      </c>
      <c r="E85" s="10" t="s">
        <v>132</v>
      </c>
      <c r="F85" s="10" t="s">
        <v>60</v>
      </c>
      <c r="G85" s="85">
        <f>G86</f>
        <v>1</v>
      </c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</row>
    <row r="86" spans="1:22" s="57" customFormat="1" ht="20.399999999999999">
      <c r="A86" s="86" t="s">
        <v>54</v>
      </c>
      <c r="B86" s="10" t="s">
        <v>27</v>
      </c>
      <c r="C86" s="10" t="s">
        <v>8</v>
      </c>
      <c r="D86" s="10" t="s">
        <v>19</v>
      </c>
      <c r="E86" s="10" t="s">
        <v>132</v>
      </c>
      <c r="F86" s="10" t="s">
        <v>56</v>
      </c>
      <c r="G86" s="85">
        <f>2-1</f>
        <v>1</v>
      </c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</row>
    <row r="87" spans="1:22" s="57" customFormat="1">
      <c r="A87" s="86" t="s">
        <v>69</v>
      </c>
      <c r="B87" s="10" t="s">
        <v>27</v>
      </c>
      <c r="C87" s="10" t="s">
        <v>8</v>
      </c>
      <c r="D87" s="10" t="s">
        <v>19</v>
      </c>
      <c r="E87" s="10" t="s">
        <v>111</v>
      </c>
      <c r="F87" s="10"/>
      <c r="G87" s="85">
        <f>G88</f>
        <v>1</v>
      </c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</row>
    <row r="88" spans="1:22" s="57" customFormat="1" ht="20.399999999999999">
      <c r="A88" s="86" t="s">
        <v>53</v>
      </c>
      <c r="B88" s="10" t="s">
        <v>27</v>
      </c>
      <c r="C88" s="10" t="s">
        <v>8</v>
      </c>
      <c r="D88" s="10" t="s">
        <v>19</v>
      </c>
      <c r="E88" s="10" t="s">
        <v>111</v>
      </c>
      <c r="F88" s="10" t="s">
        <v>60</v>
      </c>
      <c r="G88" s="85">
        <f>G89</f>
        <v>1</v>
      </c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</row>
    <row r="89" spans="1:22" s="57" customFormat="1" ht="22.5" customHeight="1">
      <c r="A89" s="86" t="s">
        <v>54</v>
      </c>
      <c r="B89" s="10" t="s">
        <v>27</v>
      </c>
      <c r="C89" s="10" t="s">
        <v>8</v>
      </c>
      <c r="D89" s="10" t="s">
        <v>19</v>
      </c>
      <c r="E89" s="10" t="s">
        <v>111</v>
      </c>
      <c r="F89" s="10" t="s">
        <v>56</v>
      </c>
      <c r="G89" s="85">
        <f>5-4</f>
        <v>1</v>
      </c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</row>
    <row r="90" spans="1:22" s="57" customFormat="1" ht="28.2" customHeight="1">
      <c r="A90" s="86" t="s">
        <v>237</v>
      </c>
      <c r="B90" s="10" t="s">
        <v>27</v>
      </c>
      <c r="C90" s="10" t="s">
        <v>8</v>
      </c>
      <c r="D90" s="10" t="s">
        <v>19</v>
      </c>
      <c r="E90" s="10" t="s">
        <v>238</v>
      </c>
      <c r="F90" s="10"/>
      <c r="G90" s="85">
        <f>G91</f>
        <v>942.8</v>
      </c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</row>
    <row r="91" spans="1:22" s="57" customFormat="1" ht="20.399999999999999">
      <c r="A91" s="86" t="s">
        <v>53</v>
      </c>
      <c r="B91" s="10" t="s">
        <v>27</v>
      </c>
      <c r="C91" s="10" t="s">
        <v>8</v>
      </c>
      <c r="D91" s="10" t="s">
        <v>19</v>
      </c>
      <c r="E91" s="10" t="s">
        <v>238</v>
      </c>
      <c r="F91" s="10" t="s">
        <v>60</v>
      </c>
      <c r="G91" s="85">
        <f>G92</f>
        <v>942.8</v>
      </c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</row>
    <row r="92" spans="1:22" s="57" customFormat="1" ht="22.5" customHeight="1">
      <c r="A92" s="86" t="s">
        <v>54</v>
      </c>
      <c r="B92" s="10" t="s">
        <v>27</v>
      </c>
      <c r="C92" s="10" t="s">
        <v>8</v>
      </c>
      <c r="D92" s="10" t="s">
        <v>19</v>
      </c>
      <c r="E92" s="10" t="s">
        <v>238</v>
      </c>
      <c r="F92" s="10" t="s">
        <v>56</v>
      </c>
      <c r="G92" s="85">
        <f>876.8+66</f>
        <v>942.8</v>
      </c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</row>
    <row r="93" spans="1:22" s="57" customFormat="1" ht="24" customHeight="1">
      <c r="A93" s="86" t="s">
        <v>144</v>
      </c>
      <c r="B93" s="10" t="s">
        <v>27</v>
      </c>
      <c r="C93" s="10" t="s">
        <v>8</v>
      </c>
      <c r="D93" s="10" t="s">
        <v>143</v>
      </c>
      <c r="E93" s="10"/>
      <c r="F93" s="10"/>
      <c r="G93" s="85">
        <f>G94</f>
        <v>1</v>
      </c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</row>
    <row r="94" spans="1:22" s="57" customFormat="1" ht="35.25" customHeight="1">
      <c r="A94" s="86" t="s">
        <v>197</v>
      </c>
      <c r="B94" s="10" t="s">
        <v>27</v>
      </c>
      <c r="C94" s="10" t="s">
        <v>8</v>
      </c>
      <c r="D94" s="10" t="s">
        <v>143</v>
      </c>
      <c r="E94" s="10" t="s">
        <v>145</v>
      </c>
      <c r="F94" s="10"/>
      <c r="G94" s="85">
        <f>G95</f>
        <v>1</v>
      </c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</row>
    <row r="95" spans="1:22" s="57" customFormat="1" ht="33.75" customHeight="1">
      <c r="A95" s="86" t="s">
        <v>147</v>
      </c>
      <c r="B95" s="10" t="s">
        <v>27</v>
      </c>
      <c r="C95" s="10" t="s">
        <v>8</v>
      </c>
      <c r="D95" s="10" t="s">
        <v>143</v>
      </c>
      <c r="E95" s="10" t="s">
        <v>146</v>
      </c>
      <c r="F95" s="21"/>
      <c r="G95" s="85">
        <f>G96</f>
        <v>1</v>
      </c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</row>
    <row r="96" spans="1:22" s="57" customFormat="1" ht="22.5" customHeight="1">
      <c r="A96" s="86" t="s">
        <v>53</v>
      </c>
      <c r="B96" s="10" t="s">
        <v>27</v>
      </c>
      <c r="C96" s="10" t="s">
        <v>8</v>
      </c>
      <c r="D96" s="10" t="s">
        <v>143</v>
      </c>
      <c r="E96" s="10" t="s">
        <v>146</v>
      </c>
      <c r="F96" s="10" t="s">
        <v>60</v>
      </c>
      <c r="G96" s="85">
        <f>G97</f>
        <v>1</v>
      </c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</row>
    <row r="97" spans="1:22" s="57" customFormat="1" ht="22.5" customHeight="1">
      <c r="A97" s="86" t="s">
        <v>54</v>
      </c>
      <c r="B97" s="10" t="s">
        <v>27</v>
      </c>
      <c r="C97" s="10" t="s">
        <v>8</v>
      </c>
      <c r="D97" s="10" t="s">
        <v>143</v>
      </c>
      <c r="E97" s="10" t="s">
        <v>146</v>
      </c>
      <c r="F97" s="10" t="s">
        <v>56</v>
      </c>
      <c r="G97" s="85">
        <v>1</v>
      </c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</row>
    <row r="98" spans="1:22">
      <c r="A98" s="82" t="s">
        <v>34</v>
      </c>
      <c r="B98" s="56" t="s">
        <v>27</v>
      </c>
      <c r="C98" s="56" t="s">
        <v>9</v>
      </c>
      <c r="D98" s="56" t="s">
        <v>5</v>
      </c>
      <c r="E98" s="58"/>
      <c r="F98" s="58"/>
      <c r="G98" s="83">
        <f>G99+G104+G122</f>
        <v>9140.6</v>
      </c>
    </row>
    <row r="99" spans="1:22" s="57" customFormat="1">
      <c r="A99" s="84" t="s">
        <v>12</v>
      </c>
      <c r="B99" s="21" t="s">
        <v>27</v>
      </c>
      <c r="C99" s="21" t="s">
        <v>9</v>
      </c>
      <c r="D99" s="21" t="s">
        <v>13</v>
      </c>
      <c r="E99" s="21"/>
      <c r="F99" s="21"/>
      <c r="G99" s="89">
        <f>G100</f>
        <v>955.90000000000009</v>
      </c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</row>
    <row r="100" spans="1:22" s="57" customFormat="1">
      <c r="A100" s="86" t="s">
        <v>14</v>
      </c>
      <c r="B100" s="10" t="s">
        <v>27</v>
      </c>
      <c r="C100" s="10" t="s">
        <v>9</v>
      </c>
      <c r="D100" s="10" t="s">
        <v>13</v>
      </c>
      <c r="E100" s="10" t="s">
        <v>112</v>
      </c>
      <c r="F100" s="10"/>
      <c r="G100" s="85">
        <f>G101</f>
        <v>955.90000000000009</v>
      </c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</row>
    <row r="101" spans="1:22" s="57" customFormat="1" ht="20.399999999999999">
      <c r="A101" s="86" t="s">
        <v>79</v>
      </c>
      <c r="B101" s="10" t="s">
        <v>27</v>
      </c>
      <c r="C101" s="10" t="s">
        <v>9</v>
      </c>
      <c r="D101" s="10" t="s">
        <v>13</v>
      </c>
      <c r="E101" s="10" t="s">
        <v>113</v>
      </c>
      <c r="F101" s="10"/>
      <c r="G101" s="85">
        <f>G102</f>
        <v>955.90000000000009</v>
      </c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</row>
    <row r="102" spans="1:22" s="57" customFormat="1">
      <c r="A102" s="86" t="s">
        <v>66</v>
      </c>
      <c r="B102" s="10" t="s">
        <v>27</v>
      </c>
      <c r="C102" s="10" t="s">
        <v>9</v>
      </c>
      <c r="D102" s="10" t="s">
        <v>13</v>
      </c>
      <c r="E102" s="10" t="s">
        <v>113</v>
      </c>
      <c r="F102" s="10" t="s">
        <v>64</v>
      </c>
      <c r="G102" s="85">
        <f>G103</f>
        <v>955.90000000000009</v>
      </c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</row>
    <row r="103" spans="1:22" s="57" customFormat="1" ht="30.6">
      <c r="A103" s="86" t="s">
        <v>150</v>
      </c>
      <c r="B103" s="10" t="s">
        <v>27</v>
      </c>
      <c r="C103" s="10" t="s">
        <v>9</v>
      </c>
      <c r="D103" s="10" t="s">
        <v>13</v>
      </c>
      <c r="E103" s="10" t="s">
        <v>113</v>
      </c>
      <c r="F103" s="10" t="s">
        <v>77</v>
      </c>
      <c r="G103" s="85">
        <f>1055.9-100</f>
        <v>955.90000000000009</v>
      </c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</row>
    <row r="104" spans="1:22">
      <c r="A104" s="84" t="s">
        <v>39</v>
      </c>
      <c r="B104" s="21" t="s">
        <v>27</v>
      </c>
      <c r="C104" s="21" t="s">
        <v>9</v>
      </c>
      <c r="D104" s="21" t="s">
        <v>11</v>
      </c>
      <c r="E104" s="21"/>
      <c r="F104" s="21"/>
      <c r="G104" s="89">
        <f>G105+G115+G118</f>
        <v>7786.2</v>
      </c>
    </row>
    <row r="105" spans="1:22" ht="35.25" customHeight="1">
      <c r="A105" s="86" t="s">
        <v>186</v>
      </c>
      <c r="B105" s="10" t="s">
        <v>27</v>
      </c>
      <c r="C105" s="10" t="s">
        <v>9</v>
      </c>
      <c r="D105" s="10" t="s">
        <v>11</v>
      </c>
      <c r="E105" s="10" t="s">
        <v>115</v>
      </c>
      <c r="F105" s="10"/>
      <c r="G105" s="85">
        <f>G106+G109+G112</f>
        <v>7057.9</v>
      </c>
    </row>
    <row r="106" spans="1:22" s="57" customFormat="1" ht="14.25" customHeight="1">
      <c r="A106" s="86" t="s">
        <v>75</v>
      </c>
      <c r="B106" s="10" t="s">
        <v>27</v>
      </c>
      <c r="C106" s="10" t="s">
        <v>9</v>
      </c>
      <c r="D106" s="10" t="s">
        <v>11</v>
      </c>
      <c r="E106" s="10" t="s">
        <v>116</v>
      </c>
      <c r="F106" s="10"/>
      <c r="G106" s="85">
        <f>G107</f>
        <v>4404</v>
      </c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</row>
    <row r="107" spans="1:22" s="57" customFormat="1" ht="21.75" customHeight="1">
      <c r="A107" s="86" t="s">
        <v>53</v>
      </c>
      <c r="B107" s="10" t="s">
        <v>27</v>
      </c>
      <c r="C107" s="10" t="s">
        <v>9</v>
      </c>
      <c r="D107" s="10" t="s">
        <v>11</v>
      </c>
      <c r="E107" s="10" t="s">
        <v>116</v>
      </c>
      <c r="F107" s="10" t="s">
        <v>60</v>
      </c>
      <c r="G107" s="85">
        <f>G108</f>
        <v>4404</v>
      </c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</row>
    <row r="108" spans="1:22" s="57" customFormat="1" ht="24" customHeight="1">
      <c r="A108" s="86" t="s">
        <v>54</v>
      </c>
      <c r="B108" s="10" t="s">
        <v>27</v>
      </c>
      <c r="C108" s="10" t="s">
        <v>9</v>
      </c>
      <c r="D108" s="10" t="s">
        <v>11</v>
      </c>
      <c r="E108" s="10" t="s">
        <v>116</v>
      </c>
      <c r="F108" s="10" t="s">
        <v>56</v>
      </c>
      <c r="G108" s="85">
        <f>5427.6-1000+1347-1370.6</f>
        <v>4404</v>
      </c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</row>
    <row r="109" spans="1:22" s="57" customFormat="1" ht="13.5" customHeight="1">
      <c r="A109" s="86" t="s">
        <v>76</v>
      </c>
      <c r="B109" s="10" t="s">
        <v>27</v>
      </c>
      <c r="C109" s="10" t="s">
        <v>9</v>
      </c>
      <c r="D109" s="10" t="s">
        <v>11</v>
      </c>
      <c r="E109" s="10" t="s">
        <v>117</v>
      </c>
      <c r="F109" s="10"/>
      <c r="G109" s="85">
        <f>G110</f>
        <v>1283.3</v>
      </c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</row>
    <row r="110" spans="1:22" s="57" customFormat="1" ht="20.399999999999999">
      <c r="A110" s="86" t="s">
        <v>53</v>
      </c>
      <c r="B110" s="10" t="s">
        <v>27</v>
      </c>
      <c r="C110" s="10" t="s">
        <v>9</v>
      </c>
      <c r="D110" s="10" t="s">
        <v>11</v>
      </c>
      <c r="E110" s="10" t="s">
        <v>117</v>
      </c>
      <c r="F110" s="10" t="s">
        <v>60</v>
      </c>
      <c r="G110" s="85">
        <f>G111</f>
        <v>1283.3</v>
      </c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</row>
    <row r="111" spans="1:22" s="57" customFormat="1" ht="22.5" customHeight="1">
      <c r="A111" s="86" t="s">
        <v>54</v>
      </c>
      <c r="B111" s="10" t="s">
        <v>27</v>
      </c>
      <c r="C111" s="10" t="s">
        <v>9</v>
      </c>
      <c r="D111" s="10" t="s">
        <v>11</v>
      </c>
      <c r="E111" s="10" t="s">
        <v>118</v>
      </c>
      <c r="F111" s="10" t="s">
        <v>56</v>
      </c>
      <c r="G111" s="85">
        <f>1173.3+110</f>
        <v>1283.3</v>
      </c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</row>
    <row r="112" spans="1:22" s="57" customFormat="1" ht="24" customHeight="1">
      <c r="A112" s="86" t="s">
        <v>218</v>
      </c>
      <c r="B112" s="10" t="s">
        <v>27</v>
      </c>
      <c r="C112" s="10" t="s">
        <v>9</v>
      </c>
      <c r="D112" s="10" t="s">
        <v>11</v>
      </c>
      <c r="E112" s="10" t="s">
        <v>219</v>
      </c>
      <c r="F112" s="10"/>
      <c r="G112" s="85">
        <f>G113</f>
        <v>1370.6</v>
      </c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</row>
    <row r="113" spans="1:22" s="57" customFormat="1" ht="20.399999999999999">
      <c r="A113" s="86" t="s">
        <v>53</v>
      </c>
      <c r="B113" s="10" t="s">
        <v>27</v>
      </c>
      <c r="C113" s="10" t="s">
        <v>9</v>
      </c>
      <c r="D113" s="10" t="s">
        <v>11</v>
      </c>
      <c r="E113" s="10" t="s">
        <v>219</v>
      </c>
      <c r="F113" s="10" t="s">
        <v>60</v>
      </c>
      <c r="G113" s="85">
        <f>G114</f>
        <v>1370.6</v>
      </c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</row>
    <row r="114" spans="1:22" s="57" customFormat="1" ht="22.5" customHeight="1">
      <c r="A114" s="86" t="s">
        <v>54</v>
      </c>
      <c r="B114" s="10" t="s">
        <v>27</v>
      </c>
      <c r="C114" s="10" t="s">
        <v>9</v>
      </c>
      <c r="D114" s="10" t="s">
        <v>11</v>
      </c>
      <c r="E114" s="10" t="s">
        <v>219</v>
      </c>
      <c r="F114" s="10" t="s">
        <v>56</v>
      </c>
      <c r="G114" s="85">
        <v>1370.6</v>
      </c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</row>
    <row r="115" spans="1:22" s="57" customFormat="1" ht="37.200000000000003" customHeight="1">
      <c r="A115" s="86" t="s">
        <v>195</v>
      </c>
      <c r="B115" s="10" t="s">
        <v>27</v>
      </c>
      <c r="C115" s="10" t="s">
        <v>9</v>
      </c>
      <c r="D115" s="10" t="s">
        <v>11</v>
      </c>
      <c r="E115" s="10" t="s">
        <v>196</v>
      </c>
      <c r="F115" s="10"/>
      <c r="G115" s="85">
        <f>G116</f>
        <v>0</v>
      </c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</row>
    <row r="116" spans="1:22" s="57" customFormat="1" ht="22.5" customHeight="1">
      <c r="A116" s="86" t="s">
        <v>53</v>
      </c>
      <c r="B116" s="10" t="s">
        <v>27</v>
      </c>
      <c r="C116" s="10" t="s">
        <v>9</v>
      </c>
      <c r="D116" s="10" t="s">
        <v>11</v>
      </c>
      <c r="E116" s="10" t="s">
        <v>196</v>
      </c>
      <c r="F116" s="10" t="s">
        <v>60</v>
      </c>
      <c r="G116" s="85">
        <f>G117</f>
        <v>0</v>
      </c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</row>
    <row r="117" spans="1:22" s="57" customFormat="1" ht="22.5" customHeight="1">
      <c r="A117" s="86" t="s">
        <v>54</v>
      </c>
      <c r="B117" s="10" t="s">
        <v>27</v>
      </c>
      <c r="C117" s="10" t="s">
        <v>9</v>
      </c>
      <c r="D117" s="10" t="s">
        <v>11</v>
      </c>
      <c r="E117" s="10" t="s">
        <v>196</v>
      </c>
      <c r="F117" s="10" t="s">
        <v>56</v>
      </c>
      <c r="G117" s="85">
        <f>20444-20444</f>
        <v>0</v>
      </c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</row>
    <row r="118" spans="1:22" ht="14.25" customHeight="1">
      <c r="A118" s="86" t="s">
        <v>84</v>
      </c>
      <c r="B118" s="10" t="s">
        <v>27</v>
      </c>
      <c r="C118" s="10" t="s">
        <v>9</v>
      </c>
      <c r="D118" s="10" t="s">
        <v>11</v>
      </c>
      <c r="E118" s="10" t="s">
        <v>105</v>
      </c>
      <c r="F118" s="10"/>
      <c r="G118" s="85">
        <f>G119</f>
        <v>728.29999999999984</v>
      </c>
    </row>
    <row r="119" spans="1:22" ht="36.6" customHeight="1">
      <c r="A119" s="86" t="s">
        <v>85</v>
      </c>
      <c r="B119" s="10" t="s">
        <v>27</v>
      </c>
      <c r="C119" s="10" t="s">
        <v>9</v>
      </c>
      <c r="D119" s="10" t="s">
        <v>11</v>
      </c>
      <c r="E119" s="10" t="s">
        <v>114</v>
      </c>
      <c r="F119" s="10"/>
      <c r="G119" s="85">
        <f>G120</f>
        <v>728.29999999999984</v>
      </c>
    </row>
    <row r="120" spans="1:22" ht="26.4" customHeight="1">
      <c r="A120" s="86" t="s">
        <v>53</v>
      </c>
      <c r="B120" s="10" t="s">
        <v>27</v>
      </c>
      <c r="C120" s="10" t="s">
        <v>9</v>
      </c>
      <c r="D120" s="10" t="s">
        <v>11</v>
      </c>
      <c r="E120" s="10" t="s">
        <v>114</v>
      </c>
      <c r="F120" s="10" t="s">
        <v>60</v>
      </c>
      <c r="G120" s="85">
        <f>G121</f>
        <v>728.29999999999984</v>
      </c>
    </row>
    <row r="121" spans="1:22" s="57" customFormat="1" ht="23.25" customHeight="1">
      <c r="A121" s="86" t="s">
        <v>54</v>
      </c>
      <c r="B121" s="10" t="s">
        <v>27</v>
      </c>
      <c r="C121" s="10" t="s">
        <v>9</v>
      </c>
      <c r="D121" s="10" t="s">
        <v>11</v>
      </c>
      <c r="E121" s="10" t="s">
        <v>114</v>
      </c>
      <c r="F121" s="10" t="s">
        <v>56</v>
      </c>
      <c r="G121" s="85">
        <f>2787.7-2067+7.6</f>
        <v>728.29999999999984</v>
      </c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</row>
    <row r="122" spans="1:22" s="57" customFormat="1" ht="13.95" customHeight="1">
      <c r="A122" s="84" t="s">
        <v>156</v>
      </c>
      <c r="B122" s="21" t="s">
        <v>27</v>
      </c>
      <c r="C122" s="21" t="s">
        <v>9</v>
      </c>
      <c r="D122" s="21" t="s">
        <v>155</v>
      </c>
      <c r="E122" s="21"/>
      <c r="F122" s="21"/>
      <c r="G122" s="89">
        <f>G123</f>
        <v>398.5</v>
      </c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</row>
    <row r="123" spans="1:22" s="57" customFormat="1" ht="13.95" customHeight="1">
      <c r="A123" s="86" t="s">
        <v>80</v>
      </c>
      <c r="B123" s="10" t="s">
        <v>27</v>
      </c>
      <c r="C123" s="10" t="s">
        <v>9</v>
      </c>
      <c r="D123" s="10" t="s">
        <v>155</v>
      </c>
      <c r="E123" s="10" t="s">
        <v>105</v>
      </c>
      <c r="F123" s="10"/>
      <c r="G123" s="85">
        <f>G124</f>
        <v>398.5</v>
      </c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</row>
    <row r="124" spans="1:22" s="57" customFormat="1" ht="13.95" customHeight="1">
      <c r="A124" s="86" t="s">
        <v>157</v>
      </c>
      <c r="B124" s="10" t="s">
        <v>27</v>
      </c>
      <c r="C124" s="10" t="s">
        <v>9</v>
      </c>
      <c r="D124" s="10" t="s">
        <v>155</v>
      </c>
      <c r="E124" s="10" t="s">
        <v>158</v>
      </c>
      <c r="F124" s="10"/>
      <c r="G124" s="85">
        <f>G125</f>
        <v>398.5</v>
      </c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</row>
    <row r="125" spans="1:22" s="57" customFormat="1" ht="22.5" customHeight="1">
      <c r="A125" s="86" t="s">
        <v>53</v>
      </c>
      <c r="B125" s="10" t="s">
        <v>27</v>
      </c>
      <c r="C125" s="10" t="s">
        <v>9</v>
      </c>
      <c r="D125" s="10" t="s">
        <v>155</v>
      </c>
      <c r="E125" s="10" t="s">
        <v>158</v>
      </c>
      <c r="F125" s="10" t="s">
        <v>60</v>
      </c>
      <c r="G125" s="85">
        <f>G126</f>
        <v>398.5</v>
      </c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</row>
    <row r="126" spans="1:22" s="57" customFormat="1" ht="22.5" customHeight="1">
      <c r="A126" s="86" t="s">
        <v>54</v>
      </c>
      <c r="B126" s="10" t="s">
        <v>27</v>
      </c>
      <c r="C126" s="10" t="s">
        <v>9</v>
      </c>
      <c r="D126" s="10" t="s">
        <v>155</v>
      </c>
      <c r="E126" s="10" t="s">
        <v>158</v>
      </c>
      <c r="F126" s="10" t="s">
        <v>159</v>
      </c>
      <c r="G126" s="85">
        <f>2145-2145+368.5+30</f>
        <v>398.5</v>
      </c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</row>
    <row r="127" spans="1:22">
      <c r="A127" s="90" t="s">
        <v>33</v>
      </c>
      <c r="B127" s="60" t="s">
        <v>27</v>
      </c>
      <c r="C127" s="60" t="s">
        <v>15</v>
      </c>
      <c r="D127" s="60" t="s">
        <v>5</v>
      </c>
      <c r="E127" s="61"/>
      <c r="F127" s="61"/>
      <c r="G127" s="91">
        <f>G128+G152+G158</f>
        <v>13663.500000000002</v>
      </c>
    </row>
    <row r="128" spans="1:22">
      <c r="A128" s="78" t="s">
        <v>16</v>
      </c>
      <c r="B128" s="62" t="s">
        <v>27</v>
      </c>
      <c r="C128" s="62" t="s">
        <v>15</v>
      </c>
      <c r="D128" s="62" t="s">
        <v>4</v>
      </c>
      <c r="E128" s="32"/>
      <c r="F128" s="32"/>
      <c r="G128" s="92">
        <f>G136+G129</f>
        <v>3722.9</v>
      </c>
    </row>
    <row r="129" spans="1:22" s="109" customFormat="1" ht="38.4" customHeight="1">
      <c r="A129" s="106" t="s">
        <v>220</v>
      </c>
      <c r="B129" s="10" t="s">
        <v>27</v>
      </c>
      <c r="C129" s="10" t="s">
        <v>15</v>
      </c>
      <c r="D129" s="10" t="s">
        <v>4</v>
      </c>
      <c r="E129" s="10" t="s">
        <v>221</v>
      </c>
      <c r="F129" s="10"/>
      <c r="G129" s="105">
        <f>G130+G133</f>
        <v>2055</v>
      </c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</row>
    <row r="130" spans="1:22" s="57" customFormat="1" ht="37.799999999999997" customHeight="1">
      <c r="A130" s="106" t="s">
        <v>224</v>
      </c>
      <c r="B130" s="10" t="s">
        <v>27</v>
      </c>
      <c r="C130" s="10" t="s">
        <v>15</v>
      </c>
      <c r="D130" s="10" t="s">
        <v>4</v>
      </c>
      <c r="E130" s="10" t="s">
        <v>222</v>
      </c>
      <c r="F130" s="10"/>
      <c r="G130" s="105">
        <f>G131</f>
        <v>2013.9</v>
      </c>
      <c r="H130" s="107"/>
      <c r="I130" s="107"/>
      <c r="J130" s="107"/>
      <c r="K130" s="107"/>
      <c r="L130" s="107"/>
      <c r="M130" s="107"/>
      <c r="N130" s="107"/>
      <c r="O130" s="107"/>
      <c r="P130" s="107"/>
      <c r="Q130" s="107"/>
    </row>
    <row r="131" spans="1:22" ht="15" customHeight="1">
      <c r="A131" s="106" t="s">
        <v>66</v>
      </c>
      <c r="B131" s="10" t="s">
        <v>27</v>
      </c>
      <c r="C131" s="10" t="s">
        <v>15</v>
      </c>
      <c r="D131" s="10" t="s">
        <v>4</v>
      </c>
      <c r="E131" s="10" t="s">
        <v>222</v>
      </c>
      <c r="F131" s="10" t="s">
        <v>64</v>
      </c>
      <c r="G131" s="105">
        <f>G132</f>
        <v>2013.9</v>
      </c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"/>
      <c r="S131" s="1"/>
      <c r="T131" s="1"/>
      <c r="U131" s="1"/>
      <c r="V131" s="1"/>
    </row>
    <row r="132" spans="1:22" ht="15" customHeight="1">
      <c r="A132" s="106" t="s">
        <v>82</v>
      </c>
      <c r="B132" s="10" t="s">
        <v>27</v>
      </c>
      <c r="C132" s="10" t="s">
        <v>15</v>
      </c>
      <c r="D132" s="10" t="s">
        <v>4</v>
      </c>
      <c r="E132" s="10" t="s">
        <v>222</v>
      </c>
      <c r="F132" s="10" t="s">
        <v>83</v>
      </c>
      <c r="G132" s="105">
        <v>2013.9</v>
      </c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"/>
      <c r="S132" s="1"/>
      <c r="T132" s="1"/>
      <c r="U132" s="1"/>
      <c r="V132" s="1"/>
    </row>
    <row r="133" spans="1:22" s="57" customFormat="1" ht="35.4" customHeight="1">
      <c r="A133" s="106" t="s">
        <v>225</v>
      </c>
      <c r="B133" s="10" t="s">
        <v>27</v>
      </c>
      <c r="C133" s="10" t="s">
        <v>15</v>
      </c>
      <c r="D133" s="10" t="s">
        <v>4</v>
      </c>
      <c r="E133" s="10" t="s">
        <v>223</v>
      </c>
      <c r="F133" s="10"/>
      <c r="G133" s="105">
        <f>G134</f>
        <v>41.1</v>
      </c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</row>
    <row r="134" spans="1:22" ht="18.600000000000001" customHeight="1">
      <c r="A134" s="106" t="s">
        <v>66</v>
      </c>
      <c r="B134" s="10" t="s">
        <v>27</v>
      </c>
      <c r="C134" s="10" t="s">
        <v>15</v>
      </c>
      <c r="D134" s="10" t="s">
        <v>4</v>
      </c>
      <c r="E134" s="10" t="s">
        <v>223</v>
      </c>
      <c r="F134" s="10" t="s">
        <v>64</v>
      </c>
      <c r="G134" s="105">
        <f>G135</f>
        <v>41.1</v>
      </c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"/>
      <c r="S134" s="1"/>
      <c r="T134" s="1"/>
      <c r="U134" s="1"/>
      <c r="V134" s="1"/>
    </row>
    <row r="135" spans="1:22" ht="18.600000000000001" customHeight="1">
      <c r="A135" s="106" t="s">
        <v>82</v>
      </c>
      <c r="B135" s="10" t="s">
        <v>27</v>
      </c>
      <c r="C135" s="10" t="s">
        <v>15</v>
      </c>
      <c r="D135" s="10" t="s">
        <v>4</v>
      </c>
      <c r="E135" s="10" t="s">
        <v>223</v>
      </c>
      <c r="F135" s="10" t="s">
        <v>83</v>
      </c>
      <c r="G135" s="105">
        <v>41.1</v>
      </c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"/>
      <c r="S135" s="1"/>
      <c r="T135" s="1"/>
      <c r="U135" s="1"/>
      <c r="V135" s="1"/>
    </row>
    <row r="136" spans="1:22" s="57" customFormat="1">
      <c r="A136" s="86" t="s">
        <v>151</v>
      </c>
      <c r="B136" s="10" t="s">
        <v>27</v>
      </c>
      <c r="C136" s="10" t="s">
        <v>15</v>
      </c>
      <c r="D136" s="10" t="s">
        <v>4</v>
      </c>
      <c r="E136" s="10" t="s">
        <v>152</v>
      </c>
      <c r="F136" s="10"/>
      <c r="G136" s="85">
        <f>G140+G143+G146+G149+G137</f>
        <v>1667.9</v>
      </c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</row>
    <row r="137" spans="1:22" s="57" customFormat="1" ht="30.6">
      <c r="A137" s="100" t="s">
        <v>212</v>
      </c>
      <c r="B137" s="10" t="s">
        <v>27</v>
      </c>
      <c r="C137" s="10" t="s">
        <v>15</v>
      </c>
      <c r="D137" s="10" t="s">
        <v>4</v>
      </c>
      <c r="E137" s="10" t="s">
        <v>209</v>
      </c>
      <c r="F137" s="10"/>
      <c r="G137" s="85">
        <f>G138</f>
        <v>500</v>
      </c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</row>
    <row r="138" spans="1:22" s="57" customFormat="1" ht="20.399999999999999">
      <c r="A138" s="100" t="s">
        <v>213</v>
      </c>
      <c r="B138" s="10" t="s">
        <v>27</v>
      </c>
      <c r="C138" s="10" t="s">
        <v>15</v>
      </c>
      <c r="D138" s="10" t="s">
        <v>4</v>
      </c>
      <c r="E138" s="10" t="s">
        <v>209</v>
      </c>
      <c r="F138" s="10" t="s">
        <v>211</v>
      </c>
      <c r="G138" s="85">
        <f>G139</f>
        <v>500</v>
      </c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</row>
    <row r="139" spans="1:22" s="57" customFormat="1">
      <c r="A139" s="100" t="s">
        <v>214</v>
      </c>
      <c r="B139" s="10" t="s">
        <v>27</v>
      </c>
      <c r="C139" s="10" t="s">
        <v>15</v>
      </c>
      <c r="D139" s="10" t="s">
        <v>4</v>
      </c>
      <c r="E139" s="10" t="s">
        <v>209</v>
      </c>
      <c r="F139" s="10" t="s">
        <v>210</v>
      </c>
      <c r="G139" s="85">
        <f>500</f>
        <v>500</v>
      </c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</row>
    <row r="140" spans="1:22" s="57" customFormat="1">
      <c r="A140" s="86" t="s">
        <v>160</v>
      </c>
      <c r="B140" s="10" t="s">
        <v>27</v>
      </c>
      <c r="C140" s="10" t="s">
        <v>15</v>
      </c>
      <c r="D140" s="10" t="s">
        <v>4</v>
      </c>
      <c r="E140" s="10" t="s">
        <v>161</v>
      </c>
      <c r="F140" s="10"/>
      <c r="G140" s="85">
        <f>G141</f>
        <v>297.8</v>
      </c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</row>
    <row r="141" spans="1:22" s="57" customFormat="1" ht="20.399999999999999">
      <c r="A141" s="86" t="s">
        <v>53</v>
      </c>
      <c r="B141" s="10" t="s">
        <v>27</v>
      </c>
      <c r="C141" s="10" t="s">
        <v>15</v>
      </c>
      <c r="D141" s="10" t="s">
        <v>4</v>
      </c>
      <c r="E141" s="10" t="s">
        <v>161</v>
      </c>
      <c r="F141" s="10" t="s">
        <v>60</v>
      </c>
      <c r="G141" s="85">
        <f>G142</f>
        <v>297.8</v>
      </c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</row>
    <row r="142" spans="1:22" s="57" customFormat="1" ht="20.399999999999999">
      <c r="A142" s="86" t="s">
        <v>54</v>
      </c>
      <c r="B142" s="10" t="s">
        <v>27</v>
      </c>
      <c r="C142" s="10" t="s">
        <v>15</v>
      </c>
      <c r="D142" s="10" t="s">
        <v>4</v>
      </c>
      <c r="E142" s="10" t="s">
        <v>161</v>
      </c>
      <c r="F142" s="10" t="s">
        <v>56</v>
      </c>
      <c r="G142" s="85">
        <f>18069.1-18069.1+290.5+7.3</f>
        <v>297.8</v>
      </c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</row>
    <row r="143" spans="1:22" s="57" customFormat="1" ht="26.25" customHeight="1">
      <c r="A143" s="86" t="s">
        <v>120</v>
      </c>
      <c r="B143" s="10" t="s">
        <v>27</v>
      </c>
      <c r="C143" s="10" t="s">
        <v>15</v>
      </c>
      <c r="D143" s="10" t="s">
        <v>4</v>
      </c>
      <c r="E143" s="10" t="s">
        <v>119</v>
      </c>
      <c r="F143" s="10"/>
      <c r="G143" s="85">
        <f>G144</f>
        <v>789.1</v>
      </c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</row>
    <row r="144" spans="1:22" s="57" customFormat="1" ht="27.75" customHeight="1">
      <c r="A144" s="86" t="s">
        <v>53</v>
      </c>
      <c r="B144" s="10" t="s">
        <v>27</v>
      </c>
      <c r="C144" s="10" t="s">
        <v>15</v>
      </c>
      <c r="D144" s="10" t="s">
        <v>4</v>
      </c>
      <c r="E144" s="10" t="s">
        <v>119</v>
      </c>
      <c r="F144" s="10" t="s">
        <v>60</v>
      </c>
      <c r="G144" s="85">
        <f>G145</f>
        <v>789.1</v>
      </c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</row>
    <row r="145" spans="1:22" s="57" customFormat="1" ht="21.75" customHeight="1">
      <c r="A145" s="86" t="s">
        <v>54</v>
      </c>
      <c r="B145" s="10" t="s">
        <v>27</v>
      </c>
      <c r="C145" s="10" t="s">
        <v>15</v>
      </c>
      <c r="D145" s="10" t="s">
        <v>4</v>
      </c>
      <c r="E145" s="10" t="s">
        <v>119</v>
      </c>
      <c r="F145" s="10" t="s">
        <v>56</v>
      </c>
      <c r="G145" s="85">
        <f>758.7+30.4</f>
        <v>789.1</v>
      </c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</row>
    <row r="146" spans="1:22" s="57" customFormat="1" ht="21.75" customHeight="1">
      <c r="A146" s="86" t="s">
        <v>190</v>
      </c>
      <c r="B146" s="10" t="s">
        <v>27</v>
      </c>
      <c r="C146" s="10" t="s">
        <v>15</v>
      </c>
      <c r="D146" s="10" t="s">
        <v>4</v>
      </c>
      <c r="E146" s="10" t="s">
        <v>162</v>
      </c>
      <c r="F146" s="10"/>
      <c r="G146" s="85">
        <f>G147</f>
        <v>0</v>
      </c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</row>
    <row r="147" spans="1:22" s="57" customFormat="1" ht="22.5" customHeight="1">
      <c r="A147" s="86" t="s">
        <v>53</v>
      </c>
      <c r="B147" s="10" t="s">
        <v>27</v>
      </c>
      <c r="C147" s="10" t="s">
        <v>15</v>
      </c>
      <c r="D147" s="10" t="s">
        <v>4</v>
      </c>
      <c r="E147" s="10" t="s">
        <v>162</v>
      </c>
      <c r="F147" s="10" t="s">
        <v>60</v>
      </c>
      <c r="G147" s="85">
        <f>G148</f>
        <v>0</v>
      </c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</row>
    <row r="148" spans="1:22" s="57" customFormat="1" ht="21.75" customHeight="1">
      <c r="A148" s="86" t="s">
        <v>54</v>
      </c>
      <c r="B148" s="10" t="s">
        <v>27</v>
      </c>
      <c r="C148" s="10" t="s">
        <v>15</v>
      </c>
      <c r="D148" s="10" t="s">
        <v>4</v>
      </c>
      <c r="E148" s="10" t="s">
        <v>162</v>
      </c>
      <c r="F148" s="10" t="s">
        <v>56</v>
      </c>
      <c r="G148" s="85">
        <f>3500-3500</f>
        <v>0</v>
      </c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</row>
    <row r="149" spans="1:22" s="57" customFormat="1" ht="21.75" customHeight="1">
      <c r="A149" s="86" t="s">
        <v>184</v>
      </c>
      <c r="B149" s="10" t="s">
        <v>27</v>
      </c>
      <c r="C149" s="10" t="s">
        <v>15</v>
      </c>
      <c r="D149" s="10" t="s">
        <v>4</v>
      </c>
      <c r="E149" s="10" t="s">
        <v>191</v>
      </c>
      <c r="F149" s="10"/>
      <c r="G149" s="85">
        <f>G150</f>
        <v>81</v>
      </c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</row>
    <row r="150" spans="1:22" s="57" customFormat="1" ht="22.5" customHeight="1">
      <c r="A150" s="86" t="s">
        <v>53</v>
      </c>
      <c r="B150" s="10" t="s">
        <v>27</v>
      </c>
      <c r="C150" s="10" t="s">
        <v>15</v>
      </c>
      <c r="D150" s="10" t="s">
        <v>4</v>
      </c>
      <c r="E150" s="10" t="s">
        <v>191</v>
      </c>
      <c r="F150" s="10" t="s">
        <v>60</v>
      </c>
      <c r="G150" s="85">
        <f>G151</f>
        <v>81</v>
      </c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</row>
    <row r="151" spans="1:22" s="57" customFormat="1" ht="21.75" customHeight="1">
      <c r="A151" s="86" t="s">
        <v>54</v>
      </c>
      <c r="B151" s="10" t="s">
        <v>27</v>
      </c>
      <c r="C151" s="10" t="s">
        <v>15</v>
      </c>
      <c r="D151" s="10" t="s">
        <v>4</v>
      </c>
      <c r="E151" s="10" t="s">
        <v>191</v>
      </c>
      <c r="F151" s="10" t="s">
        <v>56</v>
      </c>
      <c r="G151" s="85">
        <f>193-193+39+19.4+22.6</f>
        <v>81</v>
      </c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</row>
    <row r="152" spans="1:22" s="63" customFormat="1" ht="12.75" customHeight="1">
      <c r="A152" s="84" t="s">
        <v>17</v>
      </c>
      <c r="B152" s="21" t="s">
        <v>27</v>
      </c>
      <c r="C152" s="21" t="s">
        <v>15</v>
      </c>
      <c r="D152" s="21" t="s">
        <v>6</v>
      </c>
      <c r="E152" s="21"/>
      <c r="F152" s="21"/>
      <c r="G152" s="89">
        <f>G153</f>
        <v>1478.6000000000004</v>
      </c>
      <c r="H152" s="99"/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</row>
    <row r="153" spans="1:22" s="57" customFormat="1" ht="36.75" customHeight="1">
      <c r="A153" s="86" t="s">
        <v>187</v>
      </c>
      <c r="B153" s="10" t="s">
        <v>27</v>
      </c>
      <c r="C153" s="10" t="s">
        <v>15</v>
      </c>
      <c r="D153" s="10" t="s">
        <v>6</v>
      </c>
      <c r="E153" s="10" t="s">
        <v>121</v>
      </c>
      <c r="F153" s="10"/>
      <c r="G153" s="85">
        <f>G154</f>
        <v>1478.6000000000004</v>
      </c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</row>
    <row r="154" spans="1:22" s="57" customFormat="1" ht="20.399999999999999">
      <c r="A154" s="86" t="s">
        <v>226</v>
      </c>
      <c r="B154" s="10" t="s">
        <v>27</v>
      </c>
      <c r="C154" s="10" t="s">
        <v>15</v>
      </c>
      <c r="D154" s="10" t="s">
        <v>6</v>
      </c>
      <c r="E154" s="10" t="s">
        <v>122</v>
      </c>
      <c r="F154" s="10"/>
      <c r="G154" s="85">
        <f>G155</f>
        <v>1478.6000000000004</v>
      </c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</row>
    <row r="155" spans="1:22" s="57" customFormat="1" ht="25.5" customHeight="1">
      <c r="A155" s="86" t="s">
        <v>167</v>
      </c>
      <c r="B155" s="10" t="s">
        <v>27</v>
      </c>
      <c r="C155" s="10" t="s">
        <v>15</v>
      </c>
      <c r="D155" s="10" t="s">
        <v>6</v>
      </c>
      <c r="E155" s="10" t="s">
        <v>166</v>
      </c>
      <c r="F155" s="10"/>
      <c r="G155" s="85">
        <f>G156</f>
        <v>1478.6000000000004</v>
      </c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</row>
    <row r="156" spans="1:22" s="57" customFormat="1" ht="20.399999999999999">
      <c r="A156" s="86" t="s">
        <v>53</v>
      </c>
      <c r="B156" s="10" t="s">
        <v>27</v>
      </c>
      <c r="C156" s="10" t="s">
        <v>15</v>
      </c>
      <c r="D156" s="10" t="s">
        <v>6</v>
      </c>
      <c r="E156" s="10" t="s">
        <v>166</v>
      </c>
      <c r="F156" s="10" t="s">
        <v>60</v>
      </c>
      <c r="G156" s="85">
        <f>G157</f>
        <v>1478.6000000000004</v>
      </c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</row>
    <row r="157" spans="1:22" s="57" customFormat="1" ht="20.399999999999999">
      <c r="A157" s="86" t="s">
        <v>54</v>
      </c>
      <c r="B157" s="10" t="s">
        <v>27</v>
      </c>
      <c r="C157" s="10" t="s">
        <v>15</v>
      </c>
      <c r="D157" s="10" t="s">
        <v>6</v>
      </c>
      <c r="E157" s="10" t="s">
        <v>166</v>
      </c>
      <c r="F157" s="10" t="s">
        <v>56</v>
      </c>
      <c r="G157" s="85">
        <f>14212.2-12755.6+17.8+4.2</f>
        <v>1478.6000000000004</v>
      </c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</row>
    <row r="158" spans="1:22">
      <c r="A158" s="93" t="s">
        <v>18</v>
      </c>
      <c r="B158" s="64" t="s">
        <v>27</v>
      </c>
      <c r="C158" s="64" t="s">
        <v>15</v>
      </c>
      <c r="D158" s="64" t="s">
        <v>8</v>
      </c>
      <c r="E158" s="65"/>
      <c r="F158" s="65"/>
      <c r="G158" s="89">
        <f>G159</f>
        <v>8462.0000000000018</v>
      </c>
    </row>
    <row r="159" spans="1:22" ht="25.95" customHeight="1">
      <c r="A159" s="94" t="s">
        <v>187</v>
      </c>
      <c r="B159" s="65" t="s">
        <v>27</v>
      </c>
      <c r="C159" s="65" t="s">
        <v>15</v>
      </c>
      <c r="D159" s="65" t="s">
        <v>8</v>
      </c>
      <c r="E159" s="65" t="s">
        <v>121</v>
      </c>
      <c r="F159" s="65"/>
      <c r="G159" s="85">
        <f>G160</f>
        <v>8462.0000000000018</v>
      </c>
    </row>
    <row r="160" spans="1:22" ht="24.75" customHeight="1">
      <c r="A160" s="94" t="s">
        <v>188</v>
      </c>
      <c r="B160" s="65" t="s">
        <v>27</v>
      </c>
      <c r="C160" s="65" t="s">
        <v>15</v>
      </c>
      <c r="D160" s="65" t="s">
        <v>8</v>
      </c>
      <c r="E160" s="65" t="s">
        <v>123</v>
      </c>
      <c r="F160" s="65"/>
      <c r="G160" s="85">
        <f>G161+G164+G167+G173+G170+G176+G179</f>
        <v>8462.0000000000018</v>
      </c>
    </row>
    <row r="161" spans="1:22" s="57" customFormat="1">
      <c r="A161" s="86" t="s">
        <v>70</v>
      </c>
      <c r="B161" s="10" t="s">
        <v>27</v>
      </c>
      <c r="C161" s="10" t="s">
        <v>15</v>
      </c>
      <c r="D161" s="10" t="s">
        <v>8</v>
      </c>
      <c r="E161" s="10" t="s">
        <v>124</v>
      </c>
      <c r="F161" s="10"/>
      <c r="G161" s="85">
        <f>G162</f>
        <v>3153.3</v>
      </c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</row>
    <row r="162" spans="1:22" s="57" customFormat="1" ht="20.399999999999999">
      <c r="A162" s="86" t="s">
        <v>53</v>
      </c>
      <c r="B162" s="10" t="s">
        <v>27</v>
      </c>
      <c r="C162" s="10" t="s">
        <v>15</v>
      </c>
      <c r="D162" s="10" t="s">
        <v>8</v>
      </c>
      <c r="E162" s="10" t="s">
        <v>124</v>
      </c>
      <c r="F162" s="10" t="s">
        <v>60</v>
      </c>
      <c r="G162" s="85">
        <f>G163</f>
        <v>3153.3</v>
      </c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</row>
    <row r="163" spans="1:22" s="57" customFormat="1" ht="22.5" customHeight="1">
      <c r="A163" s="86" t="s">
        <v>54</v>
      </c>
      <c r="B163" s="10" t="s">
        <v>27</v>
      </c>
      <c r="C163" s="10" t="s">
        <v>15</v>
      </c>
      <c r="D163" s="10" t="s">
        <v>8</v>
      </c>
      <c r="E163" s="10" t="s">
        <v>124</v>
      </c>
      <c r="F163" s="10" t="s">
        <v>56</v>
      </c>
      <c r="G163" s="85">
        <f>12317.6-10070+374.1+100+171.6+10+250</f>
        <v>3153.3</v>
      </c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</row>
    <row r="164" spans="1:22" s="57" customFormat="1">
      <c r="A164" s="86" t="s">
        <v>71</v>
      </c>
      <c r="B164" s="10" t="s">
        <v>27</v>
      </c>
      <c r="C164" s="10" t="s">
        <v>15</v>
      </c>
      <c r="D164" s="10" t="s">
        <v>8</v>
      </c>
      <c r="E164" s="10" t="s">
        <v>125</v>
      </c>
      <c r="F164" s="10"/>
      <c r="G164" s="85">
        <f>G165</f>
        <v>366.4</v>
      </c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</row>
    <row r="165" spans="1:22" s="57" customFormat="1" ht="20.399999999999999">
      <c r="A165" s="86" t="s">
        <v>53</v>
      </c>
      <c r="B165" s="10" t="s">
        <v>27</v>
      </c>
      <c r="C165" s="10" t="s">
        <v>15</v>
      </c>
      <c r="D165" s="10" t="s">
        <v>8</v>
      </c>
      <c r="E165" s="10" t="s">
        <v>125</v>
      </c>
      <c r="F165" s="10" t="s">
        <v>60</v>
      </c>
      <c r="G165" s="85">
        <f>G166</f>
        <v>366.4</v>
      </c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</row>
    <row r="166" spans="1:22" s="57" customFormat="1" ht="24.75" customHeight="1">
      <c r="A166" s="86" t="s">
        <v>54</v>
      </c>
      <c r="B166" s="10" t="s">
        <v>27</v>
      </c>
      <c r="C166" s="10" t="s">
        <v>15</v>
      </c>
      <c r="D166" s="10" t="s">
        <v>8</v>
      </c>
      <c r="E166" s="10" t="s">
        <v>125</v>
      </c>
      <c r="F166" s="10" t="s">
        <v>56</v>
      </c>
      <c r="G166" s="85">
        <f>354.4-20+2+30</f>
        <v>366.4</v>
      </c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</row>
    <row r="167" spans="1:22" s="57" customFormat="1">
      <c r="A167" s="86" t="s">
        <v>72</v>
      </c>
      <c r="B167" s="10" t="s">
        <v>27</v>
      </c>
      <c r="C167" s="10" t="s">
        <v>15</v>
      </c>
      <c r="D167" s="10" t="s">
        <v>8</v>
      </c>
      <c r="E167" s="10" t="s">
        <v>126</v>
      </c>
      <c r="F167" s="10"/>
      <c r="G167" s="85">
        <f>G168</f>
        <v>2097.0000000000018</v>
      </c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</row>
    <row r="168" spans="1:22" s="57" customFormat="1" ht="20.399999999999999">
      <c r="A168" s="86" t="s">
        <v>53</v>
      </c>
      <c r="B168" s="10" t="s">
        <v>27</v>
      </c>
      <c r="C168" s="10" t="s">
        <v>15</v>
      </c>
      <c r="D168" s="10" t="s">
        <v>8</v>
      </c>
      <c r="E168" s="10" t="s">
        <v>126</v>
      </c>
      <c r="F168" s="10" t="s">
        <v>60</v>
      </c>
      <c r="G168" s="85">
        <f>G169</f>
        <v>2097.0000000000018</v>
      </c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</row>
    <row r="169" spans="1:22" s="57" customFormat="1" ht="24" customHeight="1">
      <c r="A169" s="86" t="s">
        <v>54</v>
      </c>
      <c r="B169" s="10" t="s">
        <v>27</v>
      </c>
      <c r="C169" s="10" t="s">
        <v>15</v>
      </c>
      <c r="D169" s="10" t="s">
        <v>8</v>
      </c>
      <c r="E169" s="10" t="s">
        <v>126</v>
      </c>
      <c r="F169" s="10" t="s">
        <v>56</v>
      </c>
      <c r="G169" s="85">
        <f>29272.2-27732.3+44.3+500-58.8+20-30.4+30+21.6+60.4+10-30-10</f>
        <v>2097.0000000000018</v>
      </c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</row>
    <row r="170" spans="1:22" s="57" customFormat="1" ht="40.950000000000003" customHeight="1">
      <c r="A170" s="106" t="s">
        <v>227</v>
      </c>
      <c r="B170" s="10" t="s">
        <v>27</v>
      </c>
      <c r="C170" s="10" t="s">
        <v>15</v>
      </c>
      <c r="D170" s="10" t="s">
        <v>8</v>
      </c>
      <c r="E170" s="10" t="s">
        <v>228</v>
      </c>
      <c r="F170" s="10"/>
      <c r="G170" s="105">
        <f>G171</f>
        <v>330.4</v>
      </c>
      <c r="H170" s="107"/>
      <c r="I170" s="107"/>
      <c r="J170" s="107"/>
      <c r="K170" s="107"/>
      <c r="L170" s="107"/>
      <c r="M170" s="107"/>
      <c r="N170" s="107"/>
      <c r="O170" s="107"/>
      <c r="P170" s="107"/>
      <c r="Q170" s="107"/>
    </row>
    <row r="171" spans="1:22" ht="26.4" customHeight="1">
      <c r="A171" s="106" t="s">
        <v>53</v>
      </c>
      <c r="B171" s="10" t="s">
        <v>27</v>
      </c>
      <c r="C171" s="10" t="s">
        <v>15</v>
      </c>
      <c r="D171" s="10" t="s">
        <v>8</v>
      </c>
      <c r="E171" s="10" t="s">
        <v>228</v>
      </c>
      <c r="F171" s="10" t="s">
        <v>60</v>
      </c>
      <c r="G171" s="105">
        <f>G172</f>
        <v>330.4</v>
      </c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"/>
      <c r="S171" s="1"/>
      <c r="T171" s="1"/>
      <c r="U171" s="1"/>
      <c r="V171" s="1"/>
    </row>
    <row r="172" spans="1:22" s="57" customFormat="1" ht="25.2" customHeight="1">
      <c r="A172" s="106" t="s">
        <v>54</v>
      </c>
      <c r="B172" s="10" t="s">
        <v>27</v>
      </c>
      <c r="C172" s="10" t="s">
        <v>15</v>
      </c>
      <c r="D172" s="10" t="s">
        <v>8</v>
      </c>
      <c r="E172" s="10" t="s">
        <v>228</v>
      </c>
      <c r="F172" s="10" t="s">
        <v>56</v>
      </c>
      <c r="G172" s="105">
        <v>330.4</v>
      </c>
      <c r="H172" s="107"/>
      <c r="I172" s="107"/>
      <c r="J172" s="107"/>
      <c r="K172" s="107"/>
      <c r="L172" s="107"/>
      <c r="M172" s="107"/>
      <c r="N172" s="107"/>
      <c r="O172" s="107"/>
      <c r="P172" s="107"/>
      <c r="Q172" s="107"/>
    </row>
    <row r="173" spans="1:22" s="57" customFormat="1" ht="24" customHeight="1">
      <c r="A173" s="86" t="s">
        <v>216</v>
      </c>
      <c r="B173" s="10" t="s">
        <v>27</v>
      </c>
      <c r="C173" s="10" t="s">
        <v>15</v>
      </c>
      <c r="D173" s="10" t="s">
        <v>8</v>
      </c>
      <c r="E173" s="10" t="s">
        <v>215</v>
      </c>
      <c r="F173" s="10"/>
      <c r="G173" s="85">
        <f>G174</f>
        <v>0</v>
      </c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</row>
    <row r="174" spans="1:22" s="57" customFormat="1" ht="20.399999999999999">
      <c r="A174" s="86" t="s">
        <v>53</v>
      </c>
      <c r="B174" s="10" t="s">
        <v>27</v>
      </c>
      <c r="C174" s="10" t="s">
        <v>15</v>
      </c>
      <c r="D174" s="10" t="s">
        <v>8</v>
      </c>
      <c r="E174" s="10" t="s">
        <v>215</v>
      </c>
      <c r="F174" s="10" t="s">
        <v>60</v>
      </c>
      <c r="G174" s="85">
        <f>G175</f>
        <v>0</v>
      </c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</row>
    <row r="175" spans="1:22" s="57" customFormat="1" ht="24" customHeight="1">
      <c r="A175" s="86" t="s">
        <v>54</v>
      </c>
      <c r="B175" s="10" t="s">
        <v>27</v>
      </c>
      <c r="C175" s="10" t="s">
        <v>15</v>
      </c>
      <c r="D175" s="10" t="s">
        <v>8</v>
      </c>
      <c r="E175" s="10" t="s">
        <v>215</v>
      </c>
      <c r="F175" s="10" t="s">
        <v>56</v>
      </c>
      <c r="G175" s="85">
        <f>2363+93+58.9-2514.9</f>
        <v>0</v>
      </c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</row>
    <row r="176" spans="1:22" s="57" customFormat="1" ht="45" customHeight="1">
      <c r="A176" s="86" t="s">
        <v>235</v>
      </c>
      <c r="B176" s="10" t="s">
        <v>27</v>
      </c>
      <c r="C176" s="10" t="s">
        <v>15</v>
      </c>
      <c r="D176" s="10" t="s">
        <v>8</v>
      </c>
      <c r="E176" s="10" t="s">
        <v>233</v>
      </c>
      <c r="F176" s="10"/>
      <c r="G176" s="85">
        <f>G177</f>
        <v>1396.9</v>
      </c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</row>
    <row r="177" spans="1:22" s="57" customFormat="1" ht="20.399999999999999">
      <c r="A177" s="86" t="s">
        <v>53</v>
      </c>
      <c r="B177" s="10" t="s">
        <v>27</v>
      </c>
      <c r="C177" s="10" t="s">
        <v>15</v>
      </c>
      <c r="D177" s="10" t="s">
        <v>8</v>
      </c>
      <c r="E177" s="10" t="s">
        <v>233</v>
      </c>
      <c r="F177" s="10" t="s">
        <v>60</v>
      </c>
      <c r="G177" s="85">
        <f>G178</f>
        <v>1396.9</v>
      </c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</row>
    <row r="178" spans="1:22" s="57" customFormat="1" ht="24" customHeight="1">
      <c r="A178" s="86" t="s">
        <v>54</v>
      </c>
      <c r="B178" s="10" t="s">
        <v>27</v>
      </c>
      <c r="C178" s="10" t="s">
        <v>15</v>
      </c>
      <c r="D178" s="10" t="s">
        <v>8</v>
      </c>
      <c r="E178" s="10" t="s">
        <v>233</v>
      </c>
      <c r="F178" s="10" t="s">
        <v>56</v>
      </c>
      <c r="G178" s="85">
        <f>1396.9</f>
        <v>1396.9</v>
      </c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</row>
    <row r="179" spans="1:22" s="57" customFormat="1" ht="35.4" customHeight="1">
      <c r="A179" s="86" t="s">
        <v>236</v>
      </c>
      <c r="B179" s="10" t="s">
        <v>27</v>
      </c>
      <c r="C179" s="10" t="s">
        <v>15</v>
      </c>
      <c r="D179" s="10" t="s">
        <v>8</v>
      </c>
      <c r="E179" s="10" t="s">
        <v>234</v>
      </c>
      <c r="F179" s="10"/>
      <c r="G179" s="85">
        <f>G180</f>
        <v>1118</v>
      </c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</row>
    <row r="180" spans="1:22" s="57" customFormat="1" ht="20.399999999999999">
      <c r="A180" s="86" t="s">
        <v>53</v>
      </c>
      <c r="B180" s="10" t="s">
        <v>27</v>
      </c>
      <c r="C180" s="10" t="s">
        <v>15</v>
      </c>
      <c r="D180" s="10" t="s">
        <v>8</v>
      </c>
      <c r="E180" s="10" t="s">
        <v>234</v>
      </c>
      <c r="F180" s="10" t="s">
        <v>60</v>
      </c>
      <c r="G180" s="85">
        <f>G181</f>
        <v>1118</v>
      </c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</row>
    <row r="181" spans="1:22" s="57" customFormat="1" ht="24" customHeight="1">
      <c r="A181" s="86" t="s">
        <v>54</v>
      </c>
      <c r="B181" s="10" t="s">
        <v>27</v>
      </c>
      <c r="C181" s="10" t="s">
        <v>15</v>
      </c>
      <c r="D181" s="10" t="s">
        <v>8</v>
      </c>
      <c r="E181" s="10" t="s">
        <v>234</v>
      </c>
      <c r="F181" s="10" t="s">
        <v>56</v>
      </c>
      <c r="G181" s="85">
        <f>1118</f>
        <v>1118</v>
      </c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</row>
    <row r="182" spans="1:22" ht="14.25" customHeight="1">
      <c r="A182" s="90" t="s">
        <v>135</v>
      </c>
      <c r="B182" s="60" t="s">
        <v>27</v>
      </c>
      <c r="C182" s="60" t="s">
        <v>134</v>
      </c>
      <c r="D182" s="60" t="s">
        <v>5</v>
      </c>
      <c r="E182" s="60"/>
      <c r="F182" s="60"/>
      <c r="G182" s="91">
        <f>G183</f>
        <v>0</v>
      </c>
    </row>
    <row r="183" spans="1:22" s="57" customFormat="1" ht="14.25" customHeight="1">
      <c r="A183" s="84" t="s">
        <v>136</v>
      </c>
      <c r="B183" s="21" t="s">
        <v>27</v>
      </c>
      <c r="C183" s="21" t="s">
        <v>134</v>
      </c>
      <c r="D183" s="21" t="s">
        <v>134</v>
      </c>
      <c r="E183" s="21"/>
      <c r="F183" s="21"/>
      <c r="G183" s="89">
        <f>G184+G188</f>
        <v>0</v>
      </c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</row>
    <row r="184" spans="1:22" s="57" customFormat="1" ht="12.6" customHeight="1">
      <c r="A184" s="86" t="s">
        <v>80</v>
      </c>
      <c r="B184" s="10" t="s">
        <v>27</v>
      </c>
      <c r="C184" s="10" t="s">
        <v>134</v>
      </c>
      <c r="D184" s="10" t="s">
        <v>134</v>
      </c>
      <c r="E184" s="10" t="s">
        <v>105</v>
      </c>
      <c r="F184" s="10"/>
      <c r="G184" s="85">
        <f>G185</f>
        <v>0</v>
      </c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</row>
    <row r="185" spans="1:22" s="57" customFormat="1" ht="12.6" customHeight="1">
      <c r="A185" s="86" t="s">
        <v>138</v>
      </c>
      <c r="B185" s="10" t="s">
        <v>27</v>
      </c>
      <c r="C185" s="10" t="s">
        <v>134</v>
      </c>
      <c r="D185" s="10" t="s">
        <v>134</v>
      </c>
      <c r="E185" s="10" t="s">
        <v>137</v>
      </c>
      <c r="F185" s="10"/>
      <c r="G185" s="85">
        <f>G186</f>
        <v>0</v>
      </c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</row>
    <row r="186" spans="1:22" s="57" customFormat="1" ht="22.2" customHeight="1">
      <c r="A186" s="86" t="s">
        <v>53</v>
      </c>
      <c r="B186" s="10" t="s">
        <v>27</v>
      </c>
      <c r="C186" s="10" t="s">
        <v>134</v>
      </c>
      <c r="D186" s="10" t="s">
        <v>134</v>
      </c>
      <c r="E186" s="10" t="s">
        <v>137</v>
      </c>
      <c r="F186" s="10" t="s">
        <v>60</v>
      </c>
      <c r="G186" s="85">
        <f>G187</f>
        <v>0</v>
      </c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</row>
    <row r="187" spans="1:22" s="57" customFormat="1" ht="24.6" customHeight="1">
      <c r="A187" s="86" t="s">
        <v>54</v>
      </c>
      <c r="B187" s="10" t="s">
        <v>27</v>
      </c>
      <c r="C187" s="10" t="s">
        <v>134</v>
      </c>
      <c r="D187" s="10" t="s">
        <v>134</v>
      </c>
      <c r="E187" s="10" t="s">
        <v>137</v>
      </c>
      <c r="F187" s="10" t="s">
        <v>56</v>
      </c>
      <c r="G187" s="85">
        <f>30-30</f>
        <v>0</v>
      </c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</row>
    <row r="188" spans="1:22" ht="17.25" customHeight="1">
      <c r="A188" s="88" t="s">
        <v>153</v>
      </c>
      <c r="B188" s="10" t="s">
        <v>27</v>
      </c>
      <c r="C188" s="10" t="s">
        <v>134</v>
      </c>
      <c r="D188" s="10" t="s">
        <v>134</v>
      </c>
      <c r="E188" s="10" t="s">
        <v>154</v>
      </c>
      <c r="F188" s="10"/>
      <c r="G188" s="87">
        <f>G189</f>
        <v>0</v>
      </c>
    </row>
    <row r="189" spans="1:22" ht="22.5" customHeight="1">
      <c r="A189" s="88" t="s">
        <v>53</v>
      </c>
      <c r="B189" s="10" t="s">
        <v>27</v>
      </c>
      <c r="C189" s="10" t="s">
        <v>134</v>
      </c>
      <c r="D189" s="10" t="s">
        <v>134</v>
      </c>
      <c r="E189" s="10" t="s">
        <v>154</v>
      </c>
      <c r="F189" s="10" t="s">
        <v>60</v>
      </c>
      <c r="G189" s="87">
        <f>G190</f>
        <v>0</v>
      </c>
    </row>
    <row r="190" spans="1:22" ht="22.5" customHeight="1">
      <c r="A190" s="88" t="s">
        <v>54</v>
      </c>
      <c r="B190" s="10" t="s">
        <v>27</v>
      </c>
      <c r="C190" s="10" t="s">
        <v>134</v>
      </c>
      <c r="D190" s="10" t="s">
        <v>134</v>
      </c>
      <c r="E190" s="10" t="s">
        <v>154</v>
      </c>
      <c r="F190" s="10" t="s">
        <v>56</v>
      </c>
      <c r="G190" s="85">
        <f>20-20</f>
        <v>0</v>
      </c>
    </row>
    <row r="191" spans="1:22">
      <c r="A191" s="90" t="s">
        <v>31</v>
      </c>
      <c r="B191" s="60" t="s">
        <v>27</v>
      </c>
      <c r="C191" s="60" t="s">
        <v>13</v>
      </c>
      <c r="D191" s="60" t="s">
        <v>5</v>
      </c>
      <c r="E191" s="61"/>
      <c r="F191" s="61"/>
      <c r="G191" s="91">
        <f>G192</f>
        <v>11765.2</v>
      </c>
    </row>
    <row r="192" spans="1:22">
      <c r="A192" s="84" t="s">
        <v>21</v>
      </c>
      <c r="B192" s="21" t="s">
        <v>27</v>
      </c>
      <c r="C192" s="21" t="s">
        <v>13</v>
      </c>
      <c r="D192" s="21" t="s">
        <v>4</v>
      </c>
      <c r="E192" s="10"/>
      <c r="F192" s="10"/>
      <c r="G192" s="89">
        <f>G193</f>
        <v>11765.2</v>
      </c>
    </row>
    <row r="193" spans="1:22" ht="24.6" customHeight="1">
      <c r="A193" s="93" t="s">
        <v>189</v>
      </c>
      <c r="B193" s="21" t="s">
        <v>27</v>
      </c>
      <c r="C193" s="62" t="s">
        <v>13</v>
      </c>
      <c r="D193" s="62" t="s">
        <v>4</v>
      </c>
      <c r="E193" s="62" t="s">
        <v>128</v>
      </c>
      <c r="F193" s="62"/>
      <c r="G193" s="92">
        <f>G194</f>
        <v>11765.2</v>
      </c>
    </row>
    <row r="194" spans="1:22" s="57" customFormat="1">
      <c r="A194" s="86" t="s">
        <v>22</v>
      </c>
      <c r="B194" s="10" t="s">
        <v>27</v>
      </c>
      <c r="C194" s="10" t="s">
        <v>13</v>
      </c>
      <c r="D194" s="10" t="s">
        <v>4</v>
      </c>
      <c r="E194" s="10" t="s">
        <v>129</v>
      </c>
      <c r="F194" s="10"/>
      <c r="G194" s="85">
        <f>G195</f>
        <v>11765.2</v>
      </c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</row>
    <row r="195" spans="1:22" s="57" customFormat="1" ht="24.75" customHeight="1">
      <c r="A195" s="86" t="s">
        <v>148</v>
      </c>
      <c r="B195" s="10" t="s">
        <v>27</v>
      </c>
      <c r="C195" s="10" t="s">
        <v>13</v>
      </c>
      <c r="D195" s="10" t="s">
        <v>4</v>
      </c>
      <c r="E195" s="10" t="s">
        <v>129</v>
      </c>
      <c r="F195" s="10" t="s">
        <v>149</v>
      </c>
      <c r="G195" s="85">
        <f>G196</f>
        <v>11765.2</v>
      </c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</row>
    <row r="196" spans="1:22" s="57" customFormat="1" ht="16.95" customHeight="1">
      <c r="A196" s="86" t="s">
        <v>73</v>
      </c>
      <c r="B196" s="10" t="s">
        <v>27</v>
      </c>
      <c r="C196" s="10" t="s">
        <v>13</v>
      </c>
      <c r="D196" s="10" t="s">
        <v>4</v>
      </c>
      <c r="E196" s="10" t="s">
        <v>129</v>
      </c>
      <c r="F196" s="10" t="s">
        <v>74</v>
      </c>
      <c r="G196" s="85">
        <f>15691.6-7300+1473.9-23.5+730.7+1192.5</f>
        <v>11765.2</v>
      </c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</row>
    <row r="197" spans="1:22" ht="13.5" customHeight="1">
      <c r="A197" s="90" t="s">
        <v>32</v>
      </c>
      <c r="B197" s="60" t="s">
        <v>27</v>
      </c>
      <c r="C197" s="60" t="s">
        <v>19</v>
      </c>
      <c r="D197" s="60" t="s">
        <v>5</v>
      </c>
      <c r="E197" s="60"/>
      <c r="F197" s="60"/>
      <c r="G197" s="91">
        <f>G198</f>
        <v>389.1</v>
      </c>
    </row>
    <row r="198" spans="1:22" s="57" customFormat="1" ht="13.5" customHeight="1">
      <c r="A198" s="84" t="s">
        <v>89</v>
      </c>
      <c r="B198" s="21" t="s">
        <v>27</v>
      </c>
      <c r="C198" s="21" t="s">
        <v>19</v>
      </c>
      <c r="D198" s="21" t="s">
        <v>4</v>
      </c>
      <c r="E198" s="21"/>
      <c r="F198" s="21"/>
      <c r="G198" s="89">
        <f>G199</f>
        <v>389.1</v>
      </c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</row>
    <row r="199" spans="1:22" s="57" customFormat="1" ht="13.5" customHeight="1">
      <c r="A199" s="86" t="s">
        <v>80</v>
      </c>
      <c r="B199" s="10" t="s">
        <v>27</v>
      </c>
      <c r="C199" s="10" t="s">
        <v>19</v>
      </c>
      <c r="D199" s="10" t="s">
        <v>4</v>
      </c>
      <c r="E199" s="10" t="s">
        <v>105</v>
      </c>
      <c r="F199" s="10"/>
      <c r="G199" s="85">
        <f>G200</f>
        <v>389.1</v>
      </c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</row>
    <row r="200" spans="1:22" s="57" customFormat="1" ht="22.5" customHeight="1">
      <c r="A200" s="86" t="s">
        <v>90</v>
      </c>
      <c r="B200" s="10" t="s">
        <v>27</v>
      </c>
      <c r="C200" s="10" t="s">
        <v>19</v>
      </c>
      <c r="D200" s="10" t="s">
        <v>4</v>
      </c>
      <c r="E200" s="10" t="s">
        <v>127</v>
      </c>
      <c r="F200" s="10"/>
      <c r="G200" s="85">
        <f>G201</f>
        <v>389.1</v>
      </c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</row>
    <row r="201" spans="1:22" s="57" customFormat="1" ht="13.5" customHeight="1">
      <c r="A201" s="86" t="s">
        <v>142</v>
      </c>
      <c r="B201" s="10" t="s">
        <v>27</v>
      </c>
      <c r="C201" s="10" t="s">
        <v>19</v>
      </c>
      <c r="D201" s="10" t="s">
        <v>4</v>
      </c>
      <c r="E201" s="10" t="s">
        <v>127</v>
      </c>
      <c r="F201" s="10" t="s">
        <v>91</v>
      </c>
      <c r="G201" s="85">
        <f>G202</f>
        <v>389.1</v>
      </c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</row>
    <row r="202" spans="1:22" s="57" customFormat="1" ht="23.25" customHeight="1">
      <c r="A202" s="86" t="s">
        <v>86</v>
      </c>
      <c r="B202" s="10" t="s">
        <v>27</v>
      </c>
      <c r="C202" s="10" t="s">
        <v>19</v>
      </c>
      <c r="D202" s="10" t="s">
        <v>4</v>
      </c>
      <c r="E202" s="10" t="s">
        <v>127</v>
      </c>
      <c r="F202" s="10" t="s">
        <v>141</v>
      </c>
      <c r="G202" s="85">
        <v>389.1</v>
      </c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</row>
    <row r="203" spans="1:22">
      <c r="A203" s="95" t="s">
        <v>23</v>
      </c>
      <c r="B203" s="55"/>
      <c r="C203" s="55"/>
      <c r="D203" s="55"/>
      <c r="E203" s="55"/>
      <c r="F203" s="96"/>
      <c r="G203" s="97">
        <f>G197+G191+G182+G127+G98+G78+G70+G63+G58+G51+G33+G25+G19</f>
        <v>52073.5</v>
      </c>
    </row>
    <row r="207" spans="1:22">
      <c r="C207" s="113"/>
      <c r="D207" s="113"/>
    </row>
  </sheetData>
  <mergeCells count="7">
    <mergeCell ref="A9:G9"/>
    <mergeCell ref="A10:G10"/>
    <mergeCell ref="C207:D207"/>
    <mergeCell ref="A13:G13"/>
    <mergeCell ref="A14:G14"/>
    <mergeCell ref="A11:G11"/>
    <mergeCell ref="A12:G12"/>
  </mergeCells>
  <phoneticPr fontId="1" type="noConversion"/>
  <pageMargins left="0.43307086614173229" right="0.19685039370078741" top="0.23622047244094491" bottom="0.19685039370078741" header="0.51181102362204722" footer="0.51181102362204722"/>
  <pageSetup paperSize="9" orientation="portrait" r:id="rId1"/>
  <headerFooter alignWithMargins="0"/>
  <rowBreaks count="1" manualBreakCount="1">
    <brk id="12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46"/>
  <sheetViews>
    <sheetView view="pageBreakPreview" zoomScaleNormal="100" zoomScaleSheetLayoutView="100" workbookViewId="0">
      <selection activeCell="D3" sqref="D3"/>
    </sheetView>
  </sheetViews>
  <sheetFormatPr defaultColWidth="9.109375" defaultRowHeight="10.199999999999999"/>
  <cols>
    <col min="1" max="1" width="62.44140625" style="1" customWidth="1"/>
    <col min="2" max="2" width="7.6640625" style="1" customWidth="1"/>
    <col min="3" max="3" width="8.5546875" style="1" customWidth="1"/>
    <col min="4" max="4" width="12.5546875" style="1" customWidth="1"/>
    <col min="5" max="16384" width="9.109375" style="1"/>
  </cols>
  <sheetData>
    <row r="1" spans="1:5">
      <c r="B1" s="54"/>
      <c r="D1" s="66" t="s">
        <v>207</v>
      </c>
      <c r="E1" s="77"/>
    </row>
    <row r="2" spans="1:5">
      <c r="B2" s="54"/>
      <c r="D2" s="111" t="s">
        <v>239</v>
      </c>
      <c r="E2" s="77"/>
    </row>
    <row r="3" spans="1:5">
      <c r="B3" s="54"/>
      <c r="D3" s="66" t="s">
        <v>203</v>
      </c>
      <c r="E3" s="77"/>
    </row>
    <row r="4" spans="1:5">
      <c r="B4" s="54"/>
      <c r="D4" s="66" t="s">
        <v>204</v>
      </c>
      <c r="E4" s="77"/>
    </row>
    <row r="5" spans="1:5">
      <c r="B5" s="54"/>
      <c r="D5" s="66" t="s">
        <v>205</v>
      </c>
      <c r="E5" s="77"/>
    </row>
    <row r="6" spans="1:5">
      <c r="B6" s="54"/>
      <c r="D6" s="66" t="s">
        <v>206</v>
      </c>
      <c r="E6" s="77"/>
    </row>
    <row r="7" spans="1:5" s="69" customFormat="1" ht="12">
      <c r="B7" s="70"/>
      <c r="C7" s="71"/>
      <c r="D7" s="72"/>
      <c r="E7" s="74"/>
    </row>
    <row r="8" spans="1:5">
      <c r="A8" s="112" t="s">
        <v>201</v>
      </c>
      <c r="B8" s="112"/>
      <c r="C8" s="112"/>
      <c r="D8" s="112"/>
    </row>
    <row r="9" spans="1:5">
      <c r="A9" s="112" t="s">
        <v>163</v>
      </c>
      <c r="B9" s="112"/>
      <c r="C9" s="112"/>
      <c r="D9" s="112"/>
    </row>
    <row r="10" spans="1:5">
      <c r="A10" s="112" t="s">
        <v>202</v>
      </c>
      <c r="B10" s="112"/>
      <c r="C10" s="112"/>
      <c r="D10" s="112"/>
    </row>
    <row r="12" spans="1:5">
      <c r="A12" s="114" t="s">
        <v>198</v>
      </c>
      <c r="B12" s="114"/>
      <c r="C12" s="114"/>
      <c r="D12" s="114"/>
    </row>
    <row r="13" spans="1:5">
      <c r="A13" s="114" t="s">
        <v>170</v>
      </c>
      <c r="B13" s="114"/>
      <c r="C13" s="114"/>
      <c r="D13" s="114"/>
    </row>
    <row r="14" spans="1:5" ht="10.8" thickBot="1"/>
    <row r="15" spans="1:5" ht="10.8" thickBot="1">
      <c r="A15" s="2" t="s">
        <v>0</v>
      </c>
      <c r="B15" s="3" t="s">
        <v>171</v>
      </c>
      <c r="C15" s="4" t="s">
        <v>3</v>
      </c>
      <c r="D15" s="5" t="s">
        <v>44</v>
      </c>
    </row>
    <row r="16" spans="1:5">
      <c r="A16" s="6" t="s">
        <v>172</v>
      </c>
      <c r="B16" s="7" t="s">
        <v>4</v>
      </c>
      <c r="C16" s="7" t="s">
        <v>5</v>
      </c>
      <c r="D16" s="8">
        <f>D17+D18+D19+D20+D21+D22</f>
        <v>15394.9</v>
      </c>
    </row>
    <row r="17" spans="1:4" ht="20.399999999999999">
      <c r="A17" s="9" t="s">
        <v>29</v>
      </c>
      <c r="B17" s="10" t="s">
        <v>4</v>
      </c>
      <c r="C17" s="10" t="s">
        <v>6</v>
      </c>
      <c r="D17" s="11">
        <v>1279.5999999999999</v>
      </c>
    </row>
    <row r="18" spans="1:4" ht="20.399999999999999">
      <c r="A18" s="12" t="s">
        <v>7</v>
      </c>
      <c r="B18" s="13" t="s">
        <v>4</v>
      </c>
      <c r="C18" s="10" t="s">
        <v>8</v>
      </c>
      <c r="D18" s="11">
        <v>276.2</v>
      </c>
    </row>
    <row r="19" spans="1:4" ht="20.399999999999999">
      <c r="A19" s="14" t="s">
        <v>40</v>
      </c>
      <c r="B19" s="13" t="s">
        <v>4</v>
      </c>
      <c r="C19" s="13" t="s">
        <v>9</v>
      </c>
      <c r="D19" s="15">
        <v>12735.5</v>
      </c>
    </row>
    <row r="20" spans="1:4" ht="20.399999999999999">
      <c r="A20" s="14" t="s">
        <v>173</v>
      </c>
      <c r="B20" s="16" t="s">
        <v>4</v>
      </c>
      <c r="C20" s="16" t="s">
        <v>42</v>
      </c>
      <c r="D20" s="15">
        <v>30.5</v>
      </c>
    </row>
    <row r="21" spans="1:4">
      <c r="A21" s="17" t="s">
        <v>10</v>
      </c>
      <c r="B21" s="16" t="s">
        <v>4</v>
      </c>
      <c r="C21" s="18" t="s">
        <v>20</v>
      </c>
      <c r="D21" s="11">
        <v>300</v>
      </c>
    </row>
    <row r="22" spans="1:4">
      <c r="A22" s="19" t="s">
        <v>174</v>
      </c>
      <c r="B22" s="16" t="s">
        <v>4</v>
      </c>
      <c r="C22" s="18" t="s">
        <v>130</v>
      </c>
      <c r="D22" s="11">
        <v>773.1</v>
      </c>
    </row>
    <row r="23" spans="1:4">
      <c r="A23" s="20" t="s">
        <v>175</v>
      </c>
      <c r="B23" s="21" t="s">
        <v>6</v>
      </c>
      <c r="C23" s="21" t="s">
        <v>5</v>
      </c>
      <c r="D23" s="22">
        <f>D24</f>
        <v>578.9</v>
      </c>
    </row>
    <row r="24" spans="1:4">
      <c r="A24" s="23" t="s">
        <v>28</v>
      </c>
      <c r="B24" s="10" t="s">
        <v>6</v>
      </c>
      <c r="C24" s="10" t="s">
        <v>8</v>
      </c>
      <c r="D24" s="11">
        <v>578.9</v>
      </c>
    </row>
    <row r="25" spans="1:4">
      <c r="A25" s="24" t="s">
        <v>176</v>
      </c>
      <c r="B25" s="21" t="s">
        <v>8</v>
      </c>
      <c r="C25" s="21" t="s">
        <v>5</v>
      </c>
      <c r="D25" s="22">
        <f>D26+D27</f>
        <v>1141.3</v>
      </c>
    </row>
    <row r="26" spans="1:4" ht="20.399999999999999">
      <c r="A26" s="25" t="s">
        <v>177</v>
      </c>
      <c r="B26" s="10" t="s">
        <v>8</v>
      </c>
      <c r="C26" s="10" t="s">
        <v>19</v>
      </c>
      <c r="D26" s="11">
        <v>1140.3</v>
      </c>
    </row>
    <row r="27" spans="1:4">
      <c r="A27" s="12" t="s">
        <v>144</v>
      </c>
      <c r="B27" s="10" t="s">
        <v>8</v>
      </c>
      <c r="C27" s="13" t="s">
        <v>143</v>
      </c>
      <c r="D27" s="11">
        <v>1</v>
      </c>
    </row>
    <row r="28" spans="1:4">
      <c r="A28" s="20" t="s">
        <v>178</v>
      </c>
      <c r="B28" s="21" t="s">
        <v>9</v>
      </c>
      <c r="C28" s="26" t="s">
        <v>5</v>
      </c>
      <c r="D28" s="22">
        <f>D29+D30+D31</f>
        <v>9140.6</v>
      </c>
    </row>
    <row r="29" spans="1:4">
      <c r="A29" s="27" t="s">
        <v>12</v>
      </c>
      <c r="B29" s="28" t="s">
        <v>9</v>
      </c>
      <c r="C29" s="29" t="s">
        <v>13</v>
      </c>
      <c r="D29" s="30">
        <v>955.9</v>
      </c>
    </row>
    <row r="30" spans="1:4">
      <c r="A30" s="27" t="s">
        <v>39</v>
      </c>
      <c r="B30" s="31" t="s">
        <v>9</v>
      </c>
      <c r="C30" s="32" t="s">
        <v>11</v>
      </c>
      <c r="D30" s="30">
        <v>7786.2</v>
      </c>
    </row>
    <row r="31" spans="1:4">
      <c r="A31" s="27" t="s">
        <v>156</v>
      </c>
      <c r="B31" s="31" t="s">
        <v>9</v>
      </c>
      <c r="C31" s="32" t="s">
        <v>155</v>
      </c>
      <c r="D31" s="30">
        <v>398.5</v>
      </c>
    </row>
    <row r="32" spans="1:4">
      <c r="A32" s="33" t="s">
        <v>179</v>
      </c>
      <c r="B32" s="34" t="s">
        <v>15</v>
      </c>
      <c r="C32" s="21" t="s">
        <v>5</v>
      </c>
      <c r="D32" s="22">
        <f>D33+D34+D35</f>
        <v>13663.5</v>
      </c>
    </row>
    <row r="33" spans="1:4">
      <c r="A33" s="35" t="s">
        <v>16</v>
      </c>
      <c r="B33" s="31" t="s">
        <v>15</v>
      </c>
      <c r="C33" s="28" t="s">
        <v>4</v>
      </c>
      <c r="D33" s="11">
        <v>3722.9</v>
      </c>
    </row>
    <row r="34" spans="1:4">
      <c r="A34" s="36" t="s">
        <v>17</v>
      </c>
      <c r="B34" s="37" t="s">
        <v>15</v>
      </c>
      <c r="C34" s="38" t="s">
        <v>6</v>
      </c>
      <c r="D34" s="11">
        <v>1478.6</v>
      </c>
    </row>
    <row r="35" spans="1:4">
      <c r="A35" s="39" t="s">
        <v>18</v>
      </c>
      <c r="B35" s="40" t="s">
        <v>15</v>
      </c>
      <c r="C35" s="41" t="s">
        <v>8</v>
      </c>
      <c r="D35" s="15">
        <v>8462</v>
      </c>
    </row>
    <row r="36" spans="1:4">
      <c r="A36" s="42" t="s">
        <v>180</v>
      </c>
      <c r="B36" s="43" t="s">
        <v>134</v>
      </c>
      <c r="C36" s="44" t="s">
        <v>5</v>
      </c>
      <c r="D36" s="45">
        <f>D37</f>
        <v>0</v>
      </c>
    </row>
    <row r="37" spans="1:4">
      <c r="A37" s="39" t="s">
        <v>136</v>
      </c>
      <c r="B37" s="40" t="s">
        <v>134</v>
      </c>
      <c r="C37" s="41" t="s">
        <v>134</v>
      </c>
      <c r="D37" s="15">
        <v>0</v>
      </c>
    </row>
    <row r="38" spans="1:4">
      <c r="A38" s="24" t="s">
        <v>181</v>
      </c>
      <c r="B38" s="21" t="s">
        <v>13</v>
      </c>
      <c r="C38" s="21" t="s">
        <v>5</v>
      </c>
      <c r="D38" s="22">
        <f>D39</f>
        <v>11765.2</v>
      </c>
    </row>
    <row r="39" spans="1:4">
      <c r="A39" s="12" t="s">
        <v>21</v>
      </c>
      <c r="B39" s="18" t="s">
        <v>13</v>
      </c>
      <c r="C39" s="18" t="s">
        <v>4</v>
      </c>
      <c r="D39" s="46">
        <v>11765.2</v>
      </c>
    </row>
    <row r="40" spans="1:4">
      <c r="A40" s="42" t="s">
        <v>182</v>
      </c>
      <c r="B40" s="43" t="s">
        <v>19</v>
      </c>
      <c r="C40" s="44" t="s">
        <v>5</v>
      </c>
      <c r="D40" s="45">
        <f>D41+D42</f>
        <v>389.1</v>
      </c>
    </row>
    <row r="41" spans="1:4" ht="10.8" thickBot="1">
      <c r="A41" s="39" t="s">
        <v>89</v>
      </c>
      <c r="B41" s="40" t="s">
        <v>19</v>
      </c>
      <c r="C41" s="41" t="s">
        <v>4</v>
      </c>
      <c r="D41" s="15">
        <v>389.1</v>
      </c>
    </row>
    <row r="42" spans="1:4" ht="10.8" hidden="1" thickBot="1">
      <c r="A42" s="47" t="s">
        <v>41</v>
      </c>
      <c r="B42" s="48" t="s">
        <v>19</v>
      </c>
      <c r="C42" s="49" t="s">
        <v>8</v>
      </c>
      <c r="D42" s="15">
        <v>0</v>
      </c>
    </row>
    <row r="43" spans="1:4" ht="10.8" thickBot="1">
      <c r="A43" s="50" t="s">
        <v>23</v>
      </c>
      <c r="B43" s="51"/>
      <c r="C43" s="51"/>
      <c r="D43" s="52">
        <f>D16+D23+D25+D28+D32+D36+D38+D40</f>
        <v>52073.499999999993</v>
      </c>
    </row>
    <row r="46" spans="1:4">
      <c r="C46" s="53"/>
    </row>
  </sheetData>
  <mergeCells count="5">
    <mergeCell ref="A8:D8"/>
    <mergeCell ref="A9:D9"/>
    <mergeCell ref="A10:D10"/>
    <mergeCell ref="A12:D12"/>
    <mergeCell ref="A13:D13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№5</vt:lpstr>
      <vt:lpstr>Приложение №4</vt:lpstr>
      <vt:lpstr>'Приложение №5'!Область_печати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2024-12-10T07:12:48Z</cp:lastPrinted>
  <dcterms:created xsi:type="dcterms:W3CDTF">2009-10-30T11:59:42Z</dcterms:created>
  <dcterms:modified xsi:type="dcterms:W3CDTF">2024-12-10T07:22:35Z</dcterms:modified>
</cp:coreProperties>
</file>